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U:\Super_U\OPERATIONS\SNIA-N\LBG\2024 - Nouveau labo PESA\9 - Travaux\94 - Marchés travaux\1 passation\DCE 20250819\Sous-dossier administratif\05 DPGF\"/>
    </mc:Choice>
  </mc:AlternateContent>
  <xr:revisionPtr revIDLastSave="0" documentId="13_ncr:1_{827E5DB6-066E-4D2A-9F7F-AD42A4F5CC3C}" xr6:coauthVersionLast="47" xr6:coauthVersionMax="47" xr10:uidLastSave="{00000000-0000-0000-0000-000000000000}"/>
  <bookViews>
    <workbookView xWindow="-108" yWindow="-108" windowWidth="41496" windowHeight="16776" tabRatio="924" activeTab="3" xr2:uid="{00000000-000D-0000-FFFF-FFFF00000000}"/>
  </bookViews>
  <sheets>
    <sheet name="TEST" sheetId="18" state="hidden" r:id="rId1"/>
    <sheet name="info" sheetId="17" r:id="rId2"/>
    <sheet name="ensemble des macro lots" sheetId="54" r:id="rId3"/>
    <sheet name="LOT 1" sheetId="56" r:id="rId4"/>
    <sheet name="LOT 2" sheetId="57" r:id="rId5"/>
    <sheet name="LOT 3" sheetId="58" r:id="rId6"/>
    <sheet name="LOT 4" sheetId="59" r:id="rId7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2">'ensemble des macro lots'!$A$1:$G$41</definedName>
    <definedName name="_xlnm.Print_Area" localSheetId="3">'LOT 1'!$A$1:$G$111</definedName>
    <definedName name="_xlnm.Print_Area" localSheetId="4">'LOT 2'!$A$1:$G$67</definedName>
    <definedName name="_xlnm.Print_Area" localSheetId="5">'LOT 3'!$A$1:$G$82</definedName>
    <definedName name="_xlnm.Print_Area" localSheetId="6">'LOT 4'!$A$1:$G$52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54" l="1"/>
  <c r="G17" i="54"/>
  <c r="G27" i="54"/>
  <c r="G11" i="57"/>
  <c r="G15" i="57"/>
  <c r="G16" i="57" s="1"/>
  <c r="G18" i="57"/>
  <c r="G19" i="57"/>
  <c r="G23" i="57"/>
  <c r="G24" i="57"/>
  <c r="G25" i="57"/>
  <c r="G26" i="57"/>
  <c r="G27" i="57"/>
  <c r="G29" i="57"/>
  <c r="G30" i="57"/>
  <c r="G31" i="57"/>
  <c r="G32" i="57"/>
  <c r="G34" i="57"/>
  <c r="G40" i="57"/>
  <c r="G41" i="57"/>
  <c r="G42" i="57"/>
  <c r="G43" i="57"/>
  <c r="G46" i="57"/>
  <c r="G47" i="57"/>
  <c r="G50" i="57"/>
  <c r="G11" i="56"/>
  <c r="G22" i="56"/>
  <c r="G21" i="56"/>
  <c r="G20" i="56"/>
  <c r="G19" i="56"/>
  <c r="G13" i="56"/>
  <c r="G15" i="56"/>
  <c r="G16" i="56"/>
  <c r="G17" i="56"/>
  <c r="G94" i="56"/>
  <c r="G68" i="58"/>
  <c r="G67" i="58"/>
  <c r="G66" i="58"/>
  <c r="G65" i="58"/>
  <c r="G64" i="58"/>
  <c r="G63" i="58"/>
  <c r="G62" i="58"/>
  <c r="G59" i="58"/>
  <c r="G60" i="58" s="1"/>
  <c r="G56" i="58"/>
  <c r="G55" i="58"/>
  <c r="G54" i="58"/>
  <c r="G53" i="58"/>
  <c r="G52" i="58"/>
  <c r="G47" i="58"/>
  <c r="G49" i="58"/>
  <c r="G48" i="58"/>
  <c r="G46" i="58"/>
  <c r="G45" i="58"/>
  <c r="G42" i="58"/>
  <c r="G41" i="58"/>
  <c r="G40" i="58"/>
  <c r="G37" i="58"/>
  <c r="G36" i="58"/>
  <c r="G35" i="58"/>
  <c r="G34" i="58"/>
  <c r="G33" i="58"/>
  <c r="G32" i="58"/>
  <c r="G31" i="58"/>
  <c r="G30" i="58"/>
  <c r="G29" i="58"/>
  <c r="G28" i="58"/>
  <c r="G25" i="58"/>
  <c r="G24" i="58"/>
  <c r="G23" i="58"/>
  <c r="G22" i="58"/>
  <c r="G21" i="58"/>
  <c r="G20" i="58"/>
  <c r="G19" i="58"/>
  <c r="G18" i="58"/>
  <c r="G15" i="58"/>
  <c r="G14" i="58"/>
  <c r="G13" i="58"/>
  <c r="G12" i="58"/>
  <c r="G16" i="58" l="1"/>
  <c r="G20" i="57"/>
  <c r="G36" i="57"/>
  <c r="G44" i="57"/>
  <c r="G51" i="57"/>
  <c r="G55" i="57" s="1"/>
  <c r="G43" i="58"/>
  <c r="G69" i="58"/>
  <c r="G57" i="58"/>
  <c r="G26" i="58"/>
  <c r="G38" i="58"/>
  <c r="G50" i="58"/>
  <c r="G73" i="58" l="1"/>
  <c r="G75" i="58" s="1"/>
  <c r="G22" i="54" s="1"/>
  <c r="G76" i="58" l="1"/>
  <c r="G77" i="58" s="1"/>
  <c r="D42" i="57" l="1"/>
  <c r="D40" i="57"/>
  <c r="D47" i="56"/>
  <c r="D52" i="56"/>
  <c r="D55" i="56"/>
  <c r="D62" i="56" s="1"/>
  <c r="G91" i="56"/>
  <c r="G90" i="56"/>
  <c r="G89" i="56"/>
  <c r="G88" i="56"/>
  <c r="G92" i="56"/>
  <c r="G93" i="56"/>
  <c r="G43" i="56"/>
  <c r="D25" i="57" l="1"/>
  <c r="D26" i="57"/>
  <c r="G41" i="56" l="1"/>
  <c r="D85" i="56" l="1"/>
  <c r="G85" i="56"/>
  <c r="G35" i="59"/>
  <c r="G34" i="59"/>
  <c r="G33" i="59"/>
  <c r="G31" i="59"/>
  <c r="G30" i="59"/>
  <c r="G29" i="59"/>
  <c r="G28" i="59"/>
  <c r="G27" i="59"/>
  <c r="G26" i="59"/>
  <c r="G22" i="59"/>
  <c r="G21" i="59"/>
  <c r="G20" i="59"/>
  <c r="G18" i="59"/>
  <c r="G14" i="59"/>
  <c r="G13" i="59"/>
  <c r="G12" i="59"/>
  <c r="B4" i="59"/>
  <c r="B4" i="58"/>
  <c r="D50" i="57"/>
  <c r="D46" i="57"/>
  <c r="D31" i="57"/>
  <c r="B4" i="57"/>
  <c r="G86" i="56"/>
  <c r="D86" i="56"/>
  <c r="G83" i="56"/>
  <c r="G81" i="56"/>
  <c r="G80" i="56"/>
  <c r="G78" i="56"/>
  <c r="G77" i="56"/>
  <c r="G76" i="56"/>
  <c r="G75" i="56"/>
  <c r="G74" i="56"/>
  <c r="G73" i="56"/>
  <c r="G72" i="56"/>
  <c r="G71" i="56"/>
  <c r="G70" i="56"/>
  <c r="G69" i="56"/>
  <c r="G68" i="56"/>
  <c r="G63" i="56"/>
  <c r="G62" i="56"/>
  <c r="G61" i="56"/>
  <c r="D61" i="56"/>
  <c r="G60" i="56"/>
  <c r="D60" i="56"/>
  <c r="G59" i="56"/>
  <c r="G57" i="56"/>
  <c r="D57" i="56"/>
  <c r="G56" i="56"/>
  <c r="D56" i="56"/>
  <c r="G55" i="56"/>
  <c r="G54" i="56"/>
  <c r="D54" i="56"/>
  <c r="G53" i="56"/>
  <c r="G52" i="56"/>
  <c r="G50" i="56"/>
  <c r="D49" i="56"/>
  <c r="D48" i="56"/>
  <c r="G47" i="56"/>
  <c r="G42" i="56"/>
  <c r="G40" i="56"/>
  <c r="G37" i="56"/>
  <c r="G36" i="56"/>
  <c r="G35" i="56"/>
  <c r="G34" i="56"/>
  <c r="G33" i="56"/>
  <c r="G32" i="56"/>
  <c r="G31" i="56"/>
  <c r="D31" i="56"/>
  <c r="G30" i="56"/>
  <c r="D30" i="56"/>
  <c r="G29" i="56"/>
  <c r="G28" i="56"/>
  <c r="B4" i="56"/>
  <c r="G15" i="59" l="1"/>
  <c r="G95" i="56"/>
  <c r="G97" i="56" s="1"/>
  <c r="D41" i="57"/>
  <c r="G44" i="56"/>
  <c r="G26" i="56"/>
  <c r="G23" i="59"/>
  <c r="G36" i="59"/>
  <c r="G38" i="56"/>
  <c r="G40" i="59" l="1"/>
  <c r="G42" i="59" s="1"/>
  <c r="G49" i="56"/>
  <c r="G48" i="56"/>
  <c r="G43" i="59" l="1"/>
  <c r="G44" i="59" s="1"/>
  <c r="G64" i="56"/>
  <c r="G99" i="56" s="1"/>
  <c r="G101" i="56" s="1"/>
  <c r="G28" i="54" l="1"/>
  <c r="G29" i="54" s="1"/>
  <c r="G57" i="57"/>
  <c r="G102" i="56"/>
  <c r="G103" i="56" s="1"/>
  <c r="G23" i="54"/>
  <c r="G24" i="54" s="1"/>
  <c r="G58" i="57" l="1"/>
  <c r="G59" i="57" s="1"/>
  <c r="G13" i="54"/>
  <c r="G14" i="54" s="1"/>
  <c r="C5" i="54"/>
  <c r="B4" i="54"/>
  <c r="G18" i="54" l="1"/>
  <c r="G19" i="54" s="1"/>
  <c r="G31" i="54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G32" i="54" l="1"/>
  <c r="G33" i="54" l="1"/>
</calcChain>
</file>

<file path=xl/sharedStrings.xml><?xml version="1.0" encoding="utf-8"?>
<sst xmlns="http://schemas.openxmlformats.org/spreadsheetml/2006/main" count="664" uniqueCount="404">
  <si>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</si>
  <si>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</si>
  <si>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</si>
  <si>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</si>
  <si>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</si>
  <si>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</si>
  <si>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</si>
  <si>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</si>
  <si>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</si>
  <si>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</si>
  <si>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</si>
  <si>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</si>
  <si>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</si>
  <si>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</si>
  <si>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</si>
  <si>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>FICHE A REMPLIR OBLIGATOIREMENT</t>
  </si>
  <si>
    <t>LISTE DES LOTS</t>
  </si>
  <si>
    <t>AME</t>
  </si>
  <si>
    <t xml:space="preserve"> TOTAL HT</t>
  </si>
  <si>
    <t>Les quantités ne sont données qu'à titre indicatif, l'entrepreneur est tenu de les vérifier, elles n'enlévent rien au caractère global et forfaitaire de la proposition.</t>
  </si>
  <si>
    <t>TVA 20%</t>
  </si>
  <si>
    <t>ENTREPRISE</t>
  </si>
  <si>
    <t>8.</t>
  </si>
  <si>
    <t>FT</t>
  </si>
  <si>
    <t>Compris</t>
  </si>
  <si>
    <t>DESCRIPTION DES OUVRAGES DE MENUISERIES INTERIEURES</t>
  </si>
  <si>
    <t>5.1</t>
  </si>
  <si>
    <t>5.3</t>
  </si>
  <si>
    <t>5.4</t>
  </si>
  <si>
    <t>8.1</t>
  </si>
  <si>
    <t>TRAVAUX DES OUVRAGES DE DEMOLITIONS / GO</t>
  </si>
  <si>
    <t>Ens</t>
  </si>
  <si>
    <t>Nettoyage de finition pour réception</t>
  </si>
  <si>
    <t>Ft</t>
  </si>
  <si>
    <t>Rotation bennes / évacuation des déchets</t>
  </si>
  <si>
    <t>ml</t>
  </si>
  <si>
    <t>Fourniture et pose de barrière acoustique</t>
  </si>
  <si>
    <t>DESCRIPTION DES OUVRAGES DE REVETEMENTS DE SOLS</t>
  </si>
  <si>
    <t>DESCRIPTION DES OUVRAGES DE PEINTURES - REVETEMENTS MURAUX</t>
  </si>
  <si>
    <t>DESCRIPTION DES OUVRAGES DE FLOCAGE</t>
  </si>
  <si>
    <t>5.2</t>
  </si>
  <si>
    <t>Fourniture et pose de cloisons plaque de plâtre</t>
  </si>
  <si>
    <r>
      <t>m</t>
    </r>
    <r>
      <rPr>
        <vertAlign val="superscript"/>
        <sz val="10"/>
        <rFont val="Calibri"/>
        <family val="2"/>
      </rPr>
      <t>2</t>
    </r>
  </si>
  <si>
    <t>Fourniture et pose de cloison amovible vitrée bord à bord</t>
  </si>
  <si>
    <t>Réalisation d'une marche entre les deux bâtiments</t>
  </si>
  <si>
    <t>Constat huissier</t>
  </si>
  <si>
    <t>Passage caméras dans les réseaux existants</t>
  </si>
  <si>
    <t>Etudes structures / CVC / CFO CFA</t>
  </si>
  <si>
    <t>Rebouchage mur en maçonnerie, compris enduit</t>
  </si>
  <si>
    <t>Fourniture et pose de cloisons amovibles pleines</t>
  </si>
  <si>
    <t>5.5</t>
  </si>
  <si>
    <t>5.6</t>
  </si>
  <si>
    <t>Études d'éxecution préalable au debut des travaux</t>
  </si>
  <si>
    <t>Document des Ouvrages Executés</t>
  </si>
  <si>
    <t>SOUS TOTAL</t>
  </si>
  <si>
    <t>ELECTRICITE CFO &amp; CFA</t>
  </si>
  <si>
    <t xml:space="preserve">Curage et dépose </t>
  </si>
  <si>
    <t>m2</t>
  </si>
  <si>
    <t>Armoire électrique (fourniture et pose)</t>
  </si>
  <si>
    <t>Réseaux CFO</t>
  </si>
  <si>
    <t>Alimentation éclairage intérieur</t>
  </si>
  <si>
    <t xml:space="preserve">Alimentation prise de courant </t>
  </si>
  <si>
    <t>Alimentation éclairage de sécurité</t>
  </si>
  <si>
    <t>Alimentation CVC</t>
  </si>
  <si>
    <t>Alimentation spécifique</t>
  </si>
  <si>
    <t>Vérification COPREC</t>
  </si>
  <si>
    <t>Goulottes</t>
  </si>
  <si>
    <t>Chemin de cable</t>
  </si>
  <si>
    <t>Appareillage</t>
  </si>
  <si>
    <t>Prise de courant standard</t>
  </si>
  <si>
    <t>Prise de courant triphasée</t>
  </si>
  <si>
    <t>Nourrice 6 PC 1 RJ45</t>
  </si>
  <si>
    <t>Nourrice 6 PC 2 RJ45</t>
  </si>
  <si>
    <t>Nourrice 6 PC et 3 RJ45</t>
  </si>
  <si>
    <t>Nourrice 4 PC 2 RJ45</t>
  </si>
  <si>
    <t>Nourrice 2 PC et 2 RJ45</t>
  </si>
  <si>
    <t>Nourrice 2 PC et 1 RJ45</t>
  </si>
  <si>
    <t>Commande d'éclairage</t>
  </si>
  <si>
    <t>Détecteur de mouvement 360°</t>
  </si>
  <si>
    <t>Interrupteur ON / OFF / gradation</t>
  </si>
  <si>
    <t>Interrupteur ON / OFF</t>
  </si>
  <si>
    <t>Luminaires et éclairage</t>
  </si>
  <si>
    <t>Pavé LED 600x600</t>
  </si>
  <si>
    <t>Pavé LED 600x600 dimmable</t>
  </si>
  <si>
    <t>Spot LED downlight</t>
  </si>
  <si>
    <t>Spot LED</t>
  </si>
  <si>
    <t>Informatique</t>
  </si>
  <si>
    <t xml:space="preserve">Baie informatique </t>
  </si>
  <si>
    <t>Patch Panel</t>
  </si>
  <si>
    <t>Switch</t>
  </si>
  <si>
    <t>Prise RJ 45 seule</t>
  </si>
  <si>
    <t>Câblage informatique (compris cable)</t>
  </si>
  <si>
    <t xml:space="preserve">Côntrole d'accès </t>
  </si>
  <si>
    <t>Sécurité incendie</t>
  </si>
  <si>
    <t>Cablage SSI</t>
  </si>
  <si>
    <t>Déclencheur manuel</t>
  </si>
  <si>
    <t>Déclencheur Automatique</t>
  </si>
  <si>
    <t>BBG Vert : Boite brise-glace vert</t>
  </si>
  <si>
    <t>Diffuseur sonore et flax lumineux</t>
  </si>
  <si>
    <t>Système d'éclairage incendie</t>
  </si>
  <si>
    <t>Nettoyage du terrain</t>
  </si>
  <si>
    <t>Etudes d'EXE et suivi</t>
  </si>
  <si>
    <t>Constitution du DOE</t>
  </si>
  <si>
    <t>SOUS TOTAL CHAP</t>
  </si>
  <si>
    <t>PLOMBERIE &amp; SANITAIRE</t>
  </si>
  <si>
    <t>Dépose des anciens équipements</t>
  </si>
  <si>
    <t>Création des réseaux (EF, EC et évacuations)</t>
  </si>
  <si>
    <t>CHAUFFAGE &amp; CLIMATISATION</t>
  </si>
  <si>
    <t>Chauffage eau chaude</t>
  </si>
  <si>
    <t>Réutilisation des radiateurs existants</t>
  </si>
  <si>
    <t>Chauffage réversible</t>
  </si>
  <si>
    <t>Dépose des unités intérieures et tirage au vide des installations et récupération du fluide frigorigène</t>
  </si>
  <si>
    <t>Réinstallation des unités existantes et adaptation des réseaux frigorifiques, compris remise en service</t>
  </si>
  <si>
    <t>Mise à jour de la régulation</t>
  </si>
  <si>
    <t>VENTILATION</t>
  </si>
  <si>
    <t>Ventilation Double flux</t>
  </si>
  <si>
    <t>Dépose de la ventilation existante</t>
  </si>
  <si>
    <t>Centrale de traitement d'air</t>
  </si>
  <si>
    <t>Conduits de ventilation</t>
  </si>
  <si>
    <t>Bouches de ventilation</t>
  </si>
  <si>
    <t>Régulation de débit Variable réunion</t>
  </si>
  <si>
    <t>Electricité</t>
  </si>
  <si>
    <t>Extraction spécifique</t>
  </si>
  <si>
    <t>Extracteur spécifique et réutilisation de la sorbonne</t>
  </si>
  <si>
    <t>Réseau de soufflage asservie à une pression ambiante</t>
  </si>
  <si>
    <t>PLOMBERIE / CVC</t>
  </si>
  <si>
    <t>8.2</t>
  </si>
  <si>
    <t>8.3</t>
  </si>
  <si>
    <t>8.5</t>
  </si>
  <si>
    <t>8.5.1</t>
  </si>
  <si>
    <t>8.5.2</t>
  </si>
  <si>
    <t>8.5.3</t>
  </si>
  <si>
    <t>8.5.4</t>
  </si>
  <si>
    <t>8.6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</si>
  <si>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</si>
  <si>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</si>
  <si>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</si>
  <si>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</si>
  <si>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</si>
  <si>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</si>
  <si>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</si>
  <si>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</si>
  <si>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8.6.9</t>
  </si>
  <si>
    <t>Coffre menuisé pour arrivée d'eau</t>
  </si>
  <si>
    <t>Mise en œuvre d'un flocage sur les poutres métalliques du bâtiment existant</t>
  </si>
  <si>
    <t>Fourniture et pose de plafond suspendu démontable sur ossature 600x600 standard</t>
  </si>
  <si>
    <t>Store intérieur (baie vitrée salle délégation)</t>
  </si>
  <si>
    <t>Fourniture et pose de butée de porte, quincaillerie, ferme porte</t>
  </si>
  <si>
    <t>Mise en œuvre ragréage</t>
  </si>
  <si>
    <t>Panneaux de chantier</t>
  </si>
  <si>
    <t>Plâtrerie</t>
  </si>
  <si>
    <t>5.3.1</t>
  </si>
  <si>
    <t>5.3.1.1</t>
  </si>
  <si>
    <t>5.2.1</t>
  </si>
  <si>
    <t>Cloisons amovibles</t>
  </si>
  <si>
    <t>5.3.2</t>
  </si>
  <si>
    <t>5.3.3</t>
  </si>
  <si>
    <t>Plafonds suspendus</t>
  </si>
  <si>
    <t>Fourniture et pose d'aretes métalliques retour et tête de cloisons</t>
  </si>
  <si>
    <t>5.4.1</t>
  </si>
  <si>
    <t>5.5.1</t>
  </si>
  <si>
    <t>Menuiseries intérieures pour cloisons amovibles</t>
  </si>
  <si>
    <t>5.5.2</t>
  </si>
  <si>
    <t>Traçage et pose des huisseries dans cloisons</t>
  </si>
  <si>
    <t>5.5.3</t>
  </si>
  <si>
    <t>Fourniture et pose profile d'arrêt de revêtement de sol</t>
  </si>
  <si>
    <t>Fourniture et pose de pictogramme sanitaires et locaux techniques</t>
  </si>
  <si>
    <t>DESCRIPTION DES OUVRAGES DE SIGNALETIQUE</t>
  </si>
  <si>
    <t>Fourniture et pose de joue plaque de plâtre</t>
  </si>
  <si>
    <t>5.1.1</t>
  </si>
  <si>
    <t>5.1.2</t>
  </si>
  <si>
    <t>5.1.3</t>
  </si>
  <si>
    <t>Mise en œuvre de clôtures de chantier, compris dévoiement et mise en sécurité piéton en voirie</t>
  </si>
  <si>
    <t>5.1.4</t>
  </si>
  <si>
    <r>
      <t>Protections des existants</t>
    </r>
    <r>
      <rPr>
        <sz val="10"/>
        <color rgb="FFBF4101"/>
        <rFont val="Calibri"/>
        <family val="2"/>
      </rPr>
      <t xml:space="preserve"> </t>
    </r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</si>
  <si>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</si>
  <si>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</si>
  <si>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</si>
  <si>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</si>
  <si>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</si>
  <si>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</si>
  <si>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</si>
  <si>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</si>
  <si>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5.2.2</t>
  </si>
  <si>
    <t>ARTICLE</t>
  </si>
  <si>
    <t>5.2.3</t>
  </si>
  <si>
    <t>Dépose des blocs portes et portes intérieures attenantes, compris évacuation en décharge</t>
  </si>
  <si>
    <t>Démolition ensemble des cloisons existantes de toute nature, compris évacuation en décharge</t>
  </si>
  <si>
    <t>5.2.6</t>
  </si>
  <si>
    <t>Dépose de revêtement de sols PVC , compris grattage colle résiduelle et évacuation en décharge</t>
  </si>
  <si>
    <t>5.2.7</t>
  </si>
  <si>
    <t>5.2.8</t>
  </si>
  <si>
    <t>5.2.10</t>
  </si>
  <si>
    <t>5.3.1.2</t>
  </si>
  <si>
    <t>5.3.1.3</t>
  </si>
  <si>
    <t>5.3.2.1</t>
  </si>
  <si>
    <t>5.3.2.2</t>
  </si>
  <si>
    <t>5.3.2.3</t>
  </si>
  <si>
    <t>5.3.2.4</t>
  </si>
  <si>
    <t>5.3.2.5</t>
  </si>
  <si>
    <t>5.3.2.6</t>
  </si>
  <si>
    <t>Reprise, bouchages et finitions des murs périphériques suite à la dépose de cloisons</t>
  </si>
  <si>
    <t>Fourniture et pose de panneaux acoustiques circulaires type satellite - option 1</t>
  </si>
  <si>
    <t>Bloc porte coulissante stratifié avec contrôle d'accès - 1 vantail  93x220 - cloison amovible</t>
  </si>
  <si>
    <t>Bloc porte coulissante vitrée - 1 vantail  93x220 - cloison amovible</t>
  </si>
  <si>
    <t>5.5.2.1</t>
  </si>
  <si>
    <t>5.5.2.2</t>
  </si>
  <si>
    <t>5.5.2.3</t>
  </si>
  <si>
    <t>5.5.2.4</t>
  </si>
  <si>
    <t>5.5.2.5</t>
  </si>
  <si>
    <t xml:space="preserve">Bloc porte battante stratifié avec occulus - 1 vantail  93x220 - cloison amovible </t>
  </si>
  <si>
    <t xml:space="preserve">Bloc porte battante stratifié avec occulus et contrôle d'accès - 1 vantail  93x220 - cloison amovible </t>
  </si>
  <si>
    <t>5.5.2.6</t>
  </si>
  <si>
    <t>5.5.2.7</t>
  </si>
  <si>
    <t xml:space="preserve">Bloc porte battante stratifié avec contrôle d'accès - 2 vantaux  93+500x220 - cloison amovible </t>
  </si>
  <si>
    <t>5.5.2.8</t>
  </si>
  <si>
    <t>5.5.2.9</t>
  </si>
  <si>
    <t xml:space="preserve">Bloc porte battante stratifié avec oculus et contrôle d'accès - 2 vantaux  93+500x220 - cloison amovible </t>
  </si>
  <si>
    <t>5.5.2.10</t>
  </si>
  <si>
    <t xml:space="preserve">Bloc porte battante stratifié avec oculus et ferme porte automatique - 2 vantaux  93+500x220 - cloison amovible </t>
  </si>
  <si>
    <t xml:space="preserve">Bloc porte battante stratifié avec oculus et renforcée pour l'acoustique - 2 vantaux  93+500x220 - cloison amovible </t>
  </si>
  <si>
    <t>5.5.2.11</t>
  </si>
  <si>
    <t xml:space="preserve">Bloc porte battante stratifié avec oculus et renforcée pour l'acoustique - 1 vantail  93x220 - cloison amovible </t>
  </si>
  <si>
    <t>Bloc porte coulissante stratifié automatique et avec contrôle d'accès - 1 vantail  93x220 - cloison amovible</t>
  </si>
  <si>
    <t xml:space="preserve">Bloc porte battante stratifié automatique avec voyant d'occupation et renforcée pour l'acoustique - 1 vantail  93x220 - cloison amovible </t>
  </si>
  <si>
    <t>5.5.3.1</t>
  </si>
  <si>
    <t>5.5.3.2</t>
  </si>
  <si>
    <t>5.5.4</t>
  </si>
  <si>
    <t>5.5.4.1</t>
  </si>
  <si>
    <t>Menuiseries intérieures pour mur maçonné</t>
  </si>
  <si>
    <t>5.5.5</t>
  </si>
  <si>
    <t>5.5.6</t>
  </si>
  <si>
    <t>5.5.7</t>
  </si>
  <si>
    <t>5.5.8</t>
  </si>
  <si>
    <t>5.5.9</t>
  </si>
  <si>
    <t>5.6.1</t>
  </si>
  <si>
    <t>Mise en œuvre primaire d'accrochage surface poreuse</t>
  </si>
  <si>
    <t>Revêtement de sol dur et faïence</t>
  </si>
  <si>
    <t>Fourniture et pose de crédence Ht60</t>
  </si>
  <si>
    <t>Revêtement de sol souple</t>
  </si>
  <si>
    <t>Fourniture et pose revêtement de sol  souple en dalle ESD</t>
  </si>
  <si>
    <t>Fourniture et pose revêtement de sol  souple en dalle</t>
  </si>
  <si>
    <t>Fourniture et pose profile d'arrêt de revêtement de sol ESD</t>
  </si>
  <si>
    <t>Peinture acrylique</t>
  </si>
  <si>
    <t>Mise en peinture plinthes</t>
  </si>
  <si>
    <t xml:space="preserve">SOUS TOTAL </t>
  </si>
  <si>
    <t>DESCRIPTION DES OUVRAGES DE NETTOYAGE DE FINITION</t>
  </si>
  <si>
    <t>Fourniture et pose de porte étiquette salles</t>
  </si>
  <si>
    <t>Fourniture et pose d'habillage pour poteaux</t>
  </si>
  <si>
    <t>Menuiseries intérieures pour cloisons plaques de plâtre</t>
  </si>
  <si>
    <t>Bloc porte battante stratifié 1 vantail  83x204 (wc et sous-sol)</t>
  </si>
  <si>
    <t>Fourniture et pose de plinthes medium</t>
  </si>
  <si>
    <t>Mise en peinture sur surfaces plaque de plâtre créées, compris préparation/impression/2 couches</t>
  </si>
  <si>
    <t>Mise en peinture des surfaces verticales existants, compris préparation/impression/2 couches</t>
  </si>
  <si>
    <t>PM</t>
  </si>
  <si>
    <t xml:space="preserve">Cadre du dossier d'utilisation, d'exploitation et de maintenance "DUEM" </t>
  </si>
  <si>
    <t>Mode de fonctionnement et organigramme chantier</t>
  </si>
  <si>
    <t xml:space="preserve">Remise des BSD </t>
  </si>
  <si>
    <t>Bloc porte battante stratifié avec oculus 1 vantail 93x220</t>
  </si>
  <si>
    <t>Coloris et aspects</t>
  </si>
  <si>
    <t>Dépose carrelage et faïence</t>
  </si>
  <si>
    <t>Plus value pour renforcement acoustique masse visco elastique</t>
  </si>
  <si>
    <t>Fourniture et pose de plafond suspendu démontable sur ossature 600x600 hydrofuge</t>
  </si>
  <si>
    <t>Peinture sur canalisation apparente sur métal et PVC des sanitaires</t>
  </si>
  <si>
    <t>Installation de base vie : Réfectoire  / Vestiaire</t>
  </si>
  <si>
    <t>Nettoyage Base vie et Chantier compris WC</t>
  </si>
  <si>
    <t>Réalisation d'une rampe</t>
  </si>
  <si>
    <t>Plus value pour fourniture et pose de cloison amovible vitrée bord à bord renforcées</t>
  </si>
  <si>
    <t>Fourniture et pose de revêtement de sol dur anti dérapant 30x60</t>
  </si>
  <si>
    <t>Plus value pour renforcement acoustique laine minérale déroulée en plénum</t>
  </si>
  <si>
    <t>LOT 1</t>
  </si>
  <si>
    <t>LOT 2</t>
  </si>
  <si>
    <t>LOT 3</t>
  </si>
  <si>
    <t>LOT 4</t>
  </si>
  <si>
    <t>Flocage/Panneaux acoustiques/Revêtements de sols/Revêtements muraux/Signalétique/Nettoyage et finitions</t>
  </si>
  <si>
    <t>ELEC CFO CFA</t>
  </si>
  <si>
    <t>CVC VMC</t>
  </si>
  <si>
    <t>Réaménagement d’espaces, à la réhabilitation et à l’aménagement
du laboratoire PESA du BEA, au Bourget</t>
  </si>
  <si>
    <t>INSTALLATION DE CHANTIER</t>
  </si>
  <si>
    <t>Dépose chape renforcée (ancien renforcement équipement spécifique), compris évacuation en décharge</t>
  </si>
  <si>
    <t>Carrotage pour passage réseaux aérauliques dans mur maçonné</t>
  </si>
  <si>
    <t>5.4.2</t>
  </si>
  <si>
    <t>5.4.3</t>
  </si>
  <si>
    <t>5.4.4</t>
  </si>
  <si>
    <t>Fourniture et pose de cloisons amovibles pleines renforcées pour support écrans et tableaux</t>
  </si>
  <si>
    <t>5.1.5</t>
  </si>
  <si>
    <t>5.2.4</t>
  </si>
  <si>
    <t>5.2.5</t>
  </si>
  <si>
    <t>5.4.1.1</t>
  </si>
  <si>
    <t>5.4.1.2</t>
  </si>
  <si>
    <t>5.4.1.3</t>
  </si>
  <si>
    <t>5.4.1.4</t>
  </si>
  <si>
    <t>5.4.2.1</t>
  </si>
  <si>
    <t>5.4.2.2</t>
  </si>
  <si>
    <t>5.4.2.3</t>
  </si>
  <si>
    <t>5.4.2.4</t>
  </si>
  <si>
    <t>5.4.2.5</t>
  </si>
  <si>
    <t>5.4.3.1</t>
  </si>
  <si>
    <t>5.4.3.2</t>
  </si>
  <si>
    <t>5.4.3.3</t>
  </si>
  <si>
    <t>TOTAL LOT 1</t>
  </si>
  <si>
    <t>DESCRIPTION DES OUVRAGES DE PANNEAUX ACOUSTIQUES</t>
  </si>
  <si>
    <t>Fourniture et pose de faiences 30X30 Ht= 304</t>
  </si>
  <si>
    <t>DESCRIPTION DES OUVRAGES DE PLAFONDS SUSPENDUS / PLATRERIE / CLOISONS LEGERES / VITROPHANIE ET ADHESIFS</t>
  </si>
  <si>
    <t>Fourniture et pose trappes de regard intérieur</t>
  </si>
  <si>
    <t>5.3.2.7</t>
  </si>
  <si>
    <t>TOTAL LOT 2</t>
  </si>
  <si>
    <t>TOTAL LOT 3</t>
  </si>
  <si>
    <t>TOTAL LOT 4</t>
  </si>
  <si>
    <t>Ouvertures dans mur maçonné (baies libres), compris évacuation en décharge, reprise structurelle et note de calcul</t>
  </si>
  <si>
    <t>Vitrophanie sur cloisons amovibles vitrées*</t>
  </si>
  <si>
    <t>Tirage des câbles</t>
  </si>
  <si>
    <t>Sorbonne</t>
  </si>
  <si>
    <t>paillasse murale 0,85x1,4 haute</t>
  </si>
  <si>
    <t>paillasse centrale 0,7x1,8 haute</t>
  </si>
  <si>
    <t>paillasse centrale 0,7x1,4 haute</t>
  </si>
  <si>
    <t>Pose des équipements sanitaires</t>
  </si>
  <si>
    <t>Fourniture et pose de panneaux insonorisant</t>
  </si>
  <si>
    <r>
      <rPr>
        <sz val="10"/>
        <color rgb="FF000000"/>
        <rFont val="Calibri"/>
        <family val="2"/>
      </rPr>
      <t>Mise en oeuvre siphon et forme de pente douche*</t>
    </r>
  </si>
  <si>
    <r>
      <rPr>
        <sz val="10"/>
        <color rgb="FF000000"/>
        <rFont val="Calibri"/>
        <family val="2"/>
      </rPr>
      <t>FT</t>
    </r>
  </si>
  <si>
    <r>
      <rPr>
        <sz val="10"/>
        <color rgb="FF000000"/>
        <rFont val="Calibri"/>
        <family val="2"/>
      </rPr>
      <t>U</t>
    </r>
  </si>
  <si>
    <t>Pose de miroir dans sanitaires</t>
  </si>
  <si>
    <t>5.3.1.4</t>
  </si>
  <si>
    <t>5.3.1.5</t>
  </si>
  <si>
    <t>5.3.4</t>
  </si>
  <si>
    <t>Fourniture et pose rince œil et douche</t>
  </si>
  <si>
    <t>Ensemble des macro lots</t>
  </si>
  <si>
    <t>LOT 1  - TRAV. PREPA./DEMOL/GO/Plomberie/Plâtrerie/Plaf. suspendu/Cloisons/Men. Int./Vitrophanie</t>
  </si>
  <si>
    <t>LOT 2 - Flocage/Panneaux acoustiques/Revêtements de sols/Revêtements muraux/Signalétique/Nettoyage et finitions</t>
  </si>
  <si>
    <t>LOT 3 - ELEC CFO CFA</t>
  </si>
  <si>
    <t>LOT 4 - CVC</t>
  </si>
  <si>
    <t>LOT 1 - TRAV. PREPA./DEMOL/GO/Plomberie/Plâtrerie/Plaf. suspendu/Cloisons/Men. Int./Vitrophanie</t>
  </si>
  <si>
    <t>TRAV. PREPA./DEMOL/GO/Plomberie/Plâtrerie/Plaf. suspendu/Cloisons/Men. Int./Vitrophanie</t>
  </si>
  <si>
    <t>5.5.8.1</t>
  </si>
  <si>
    <t>5.5.8.2</t>
  </si>
  <si>
    <t>5.5.8.3</t>
  </si>
  <si>
    <t>5.5.8.4</t>
  </si>
  <si>
    <t>5.5.8.5</t>
  </si>
  <si>
    <t>Fourniture et installation équipements spécifiques aux laboratoires (sorbonne, rinces œil….)</t>
  </si>
  <si>
    <t>Bloc porte battante stratifié avec oculus et contrôle d'accès - 2 vantaux tiercé 93+50x209</t>
  </si>
  <si>
    <t>5.4.5</t>
  </si>
  <si>
    <t>rangements bas pour paillasses centrales</t>
  </si>
  <si>
    <t>5.2.9</t>
  </si>
  <si>
    <t>4.4.1</t>
  </si>
  <si>
    <t>4.4.2</t>
  </si>
  <si>
    <t>5.7</t>
  </si>
  <si>
    <t>5.8</t>
  </si>
  <si>
    <t>5.8.1</t>
  </si>
  <si>
    <t>5.8.2</t>
  </si>
  <si>
    <t>5.8.3</t>
  </si>
  <si>
    <t>5.8.4</t>
  </si>
  <si>
    <t>5.8.5</t>
  </si>
  <si>
    <t>5.8.6</t>
  </si>
  <si>
    <t>Nourrice 4 PC et  1 RJ45</t>
  </si>
  <si>
    <t>5.8.7</t>
  </si>
  <si>
    <t>5.8.8</t>
  </si>
  <si>
    <t>5.8.9</t>
  </si>
  <si>
    <t>5.8.10</t>
  </si>
  <si>
    <t>Attente électrique caméra 1 PC + 1 RJ45</t>
  </si>
  <si>
    <t>5.9</t>
  </si>
  <si>
    <t>5.9.1</t>
  </si>
  <si>
    <t>5.9.2</t>
  </si>
  <si>
    <t>5.9.3</t>
  </si>
  <si>
    <t>5.10</t>
  </si>
  <si>
    <t>5.10.1</t>
  </si>
  <si>
    <t>5.10.2</t>
  </si>
  <si>
    <t>5.10.3</t>
  </si>
  <si>
    <t>5.10.4</t>
  </si>
  <si>
    <t>5.10.5</t>
  </si>
  <si>
    <t>5.11</t>
  </si>
  <si>
    <t>5.11.1</t>
  </si>
  <si>
    <t>5.11.2</t>
  </si>
  <si>
    <t>5.11.3</t>
  </si>
  <si>
    <t>5.11.4</t>
  </si>
  <si>
    <t>5.11.5</t>
  </si>
  <si>
    <t>5.12</t>
  </si>
  <si>
    <t>5.13</t>
  </si>
  <si>
    <t>5.13.2</t>
  </si>
  <si>
    <t>5.13.3</t>
  </si>
  <si>
    <t>5.13.4</t>
  </si>
  <si>
    <t>5.13.5</t>
  </si>
  <si>
    <t>5.13.6-7</t>
  </si>
  <si>
    <t>5.13.7</t>
  </si>
  <si>
    <t>5.13.10</t>
  </si>
  <si>
    <t>Plan d'évacuation du bâtiment</t>
  </si>
  <si>
    <t>Suspension led dimmable - Luminaire architectural pour salle délégation</t>
  </si>
  <si>
    <t>5.5.10</t>
  </si>
  <si>
    <t>Installation mobilier conservé</t>
  </si>
  <si>
    <t>Taux jour/horaire :</t>
  </si>
  <si>
    <t>Constitution DOE et Plan de récolement</t>
  </si>
  <si>
    <t>3.24</t>
  </si>
  <si>
    <t>Mission EXE - Études - plans de détails</t>
  </si>
  <si>
    <t>4.2.3</t>
  </si>
  <si>
    <t>TRAVAUX LOT 1 HT :</t>
  </si>
  <si>
    <t>TRAVAUX LOT 2 HT :</t>
  </si>
  <si>
    <t>TRAVAUX LOT 3 HT :</t>
  </si>
  <si>
    <t>TRAVAUX TOTAL HT :</t>
  </si>
  <si>
    <t xml:space="preserve"> TOTAL TTC :</t>
  </si>
  <si>
    <t>TOTAL TTC :</t>
  </si>
  <si>
    <t>TRAVAUX LOT 4 HT :</t>
  </si>
  <si>
    <t>LOT 1 TTC :</t>
  </si>
  <si>
    <t>LOT 2 TTC :</t>
  </si>
  <si>
    <t>LOT 3 TTC :</t>
  </si>
  <si>
    <t>LOT 4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</si>
</sst>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F&quot;;\-#,##0.00&quot; F&quot;"/>
    <numFmt numFmtId="165" formatCode="#,##0.00&quot;¤&quot;"/>
    <numFmt numFmtId="166" formatCode="#,##0.00\ &quot;€&quot;"/>
    <numFmt numFmtId="167" formatCode="_-* #,##0.00\ [$€-1]_-;\-* #,##0.00\ [$€-1]_-;_-* &quot;-&quot;??\ [$€-1]_-"/>
    <numFmt numFmtId="168" formatCode="#,##0.00\ _€"/>
  </numFmts>
  <fonts count="30" x14ac:knownFonts="1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b/>
      <sz val="10"/>
      <color rgb="FFFF0000"/>
      <name val="Century Gothic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i/>
      <u/>
      <sz val="10"/>
      <name val="Calibri"/>
      <family val="2"/>
    </font>
    <font>
      <b/>
      <u/>
      <sz val="10"/>
      <name val="Calibri"/>
      <family val="2"/>
    </font>
    <font>
      <b/>
      <sz val="10"/>
      <color theme="0"/>
      <name val="Calibri"/>
      <family val="2"/>
    </font>
    <font>
      <sz val="9"/>
      <name val="Calibri"/>
      <family val="2"/>
    </font>
    <font>
      <sz val="10"/>
      <color theme="0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</font>
    <font>
      <sz val="10"/>
      <color rgb="FFBF4101"/>
      <name val="Calibri"/>
      <family val="2"/>
    </font>
    <font>
      <sz val="10"/>
      <color rgb="FF0070C0"/>
      <name val="Calibri"/>
      <family val="2"/>
    </font>
    <font>
      <sz val="10"/>
      <color theme="9"/>
      <name val="Calibri"/>
      <family val="2"/>
    </font>
    <font>
      <sz val="10"/>
      <color rgb="FF000000"/>
      <name val="Calibri"/>
      <family val="2"/>
    </font>
    <font>
      <sz val="12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410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C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20">
    <xf numFmtId="164" fontId="0" fillId="0" borderId="1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  <xf numFmtId="164" fontId="11" fillId="0" borderId="1" applyNumberFormat="0" applyFill="0" applyBorder="0" applyAlignment="0" applyProtection="0"/>
  </cellStyleXfs>
  <cellXfs count="321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vertical="center"/>
    </xf>
    <xf numFmtId="165" fontId="3" fillId="0" borderId="1" xfId="0" applyNumberFormat="1" applyFont="1" applyAlignment="1">
      <alignment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4" fillId="0" borderId="13" xfId="0" applyNumberFormat="1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164" fontId="6" fillId="0" borderId="0" xfId="0" applyFont="1" applyBorder="1" applyAlignment="1">
      <alignment horizontal="right" vertical="center"/>
    </xf>
    <xf numFmtId="164" fontId="12" fillId="3" borderId="0" xfId="0" applyFont="1" applyFill="1" applyBorder="1" applyAlignment="1">
      <alignment horizontal="left" vertical="center"/>
    </xf>
    <xf numFmtId="1" fontId="6" fillId="2" borderId="0" xfId="0" applyNumberFormat="1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6" fillId="0" borderId="0" xfId="0" applyFont="1" applyBorder="1" applyAlignment="1">
      <alignment vertical="center" wrapText="1"/>
    </xf>
    <xf numFmtId="164" fontId="13" fillId="2" borderId="2" xfId="0" applyFont="1" applyFill="1" applyBorder="1" applyAlignment="1">
      <alignment vertical="center"/>
    </xf>
    <xf numFmtId="164" fontId="13" fillId="2" borderId="3" xfId="0" applyFont="1" applyFill="1" applyBorder="1" applyAlignment="1">
      <alignment horizontal="right" vertical="center" wrapText="1"/>
    </xf>
    <xf numFmtId="164" fontId="14" fillId="2" borderId="3" xfId="0" applyFont="1" applyFill="1" applyBorder="1" applyAlignment="1">
      <alignment vertical="center"/>
    </xf>
    <xf numFmtId="164" fontId="14" fillId="2" borderId="3" xfId="0" applyFont="1" applyFill="1" applyBorder="1" applyAlignment="1" applyProtection="1">
      <alignment vertical="center"/>
      <protection locked="0"/>
    </xf>
    <xf numFmtId="14" fontId="14" fillId="2" borderId="14" xfId="0" applyNumberFormat="1" applyFont="1" applyFill="1" applyBorder="1" applyAlignment="1" applyProtection="1">
      <alignment vertical="center"/>
      <protection locked="0"/>
    </xf>
    <xf numFmtId="164" fontId="13" fillId="2" borderId="0" xfId="0" applyFont="1" applyFill="1" applyBorder="1" applyAlignment="1" applyProtection="1">
      <alignment vertical="center"/>
      <protection locked="0"/>
    </xf>
    <xf numFmtId="165" fontId="13" fillId="2" borderId="0" xfId="0" applyNumberFormat="1" applyFont="1" applyFill="1" applyBorder="1" applyAlignment="1" applyProtection="1">
      <alignment vertical="center"/>
      <protection locked="0"/>
    </xf>
    <xf numFmtId="164" fontId="13" fillId="2" borderId="4" xfId="0" applyFont="1" applyFill="1" applyBorder="1" applyAlignment="1">
      <alignment vertical="center"/>
    </xf>
    <xf numFmtId="164" fontId="13" fillId="2" borderId="0" xfId="0" applyFont="1" applyFill="1" applyBorder="1" applyAlignment="1">
      <alignment horizontal="center" vertical="center" wrapText="1"/>
    </xf>
    <xf numFmtId="164" fontId="14" fillId="2" borderId="0" xfId="0" applyFont="1" applyFill="1" applyBorder="1" applyAlignment="1">
      <alignment vertical="center"/>
    </xf>
    <xf numFmtId="164" fontId="14" fillId="2" borderId="0" xfId="0" applyFont="1" applyFill="1" applyBorder="1" applyAlignment="1" applyProtection="1">
      <alignment vertical="center"/>
      <protection locked="0"/>
    </xf>
    <xf numFmtId="164" fontId="13" fillId="2" borderId="5" xfId="0" applyFont="1" applyFill="1" applyBorder="1" applyAlignment="1" applyProtection="1">
      <alignment horizontal="right" vertical="center"/>
      <protection locked="0"/>
    </xf>
    <xf numFmtId="164" fontId="13" fillId="2" borderId="0" xfId="0" applyFont="1" applyFill="1" applyBorder="1" applyAlignment="1">
      <alignment vertical="center"/>
    </xf>
    <xf numFmtId="1" fontId="13" fillId="2" borderId="0" xfId="0" applyNumberFormat="1" applyFont="1" applyFill="1" applyBorder="1" applyAlignment="1">
      <alignment vertical="center"/>
    </xf>
    <xf numFmtId="1" fontId="13" fillId="2" borderId="0" xfId="0" applyNumberFormat="1" applyFont="1" applyFill="1" applyBorder="1" applyAlignment="1" applyProtection="1">
      <alignment vertical="center"/>
      <protection locked="0"/>
    </xf>
    <xf numFmtId="164" fontId="13" fillId="2" borderId="5" xfId="0" applyFont="1" applyFill="1" applyBorder="1" applyAlignment="1" applyProtection="1">
      <alignment vertical="center"/>
      <protection locked="0"/>
    </xf>
    <xf numFmtId="164" fontId="15" fillId="2" borderId="0" xfId="0" applyFont="1" applyFill="1" applyBorder="1" applyAlignment="1">
      <alignment vertical="center"/>
    </xf>
    <xf numFmtId="164" fontId="14" fillId="2" borderId="0" xfId="0" applyFont="1" applyFill="1" applyBorder="1" applyAlignment="1">
      <alignment horizontal="left" vertical="center" wrapText="1"/>
    </xf>
    <xf numFmtId="164" fontId="13" fillId="2" borderId="6" xfId="0" applyFont="1" applyFill="1" applyBorder="1" applyAlignment="1">
      <alignment vertical="center"/>
    </xf>
    <xf numFmtId="164" fontId="13" fillId="2" borderId="7" xfId="0" applyFont="1" applyFill="1" applyBorder="1" applyAlignment="1">
      <alignment vertical="center" wrapText="1"/>
    </xf>
    <xf numFmtId="164" fontId="13" fillId="2" borderId="7" xfId="0" applyFont="1" applyFill="1" applyBorder="1" applyAlignment="1">
      <alignment vertical="center"/>
    </xf>
    <xf numFmtId="1" fontId="13" fillId="2" borderId="7" xfId="0" applyNumberFormat="1" applyFont="1" applyFill="1" applyBorder="1" applyAlignment="1">
      <alignment vertical="center"/>
    </xf>
    <xf numFmtId="164" fontId="13" fillId="2" borderId="7" xfId="0" applyFont="1" applyFill="1" applyBorder="1" applyAlignment="1" applyProtection="1">
      <alignment vertical="center"/>
      <protection locked="0"/>
    </xf>
    <xf numFmtId="164" fontId="13" fillId="2" borderId="8" xfId="0" applyFont="1" applyFill="1" applyBorder="1" applyAlignment="1" applyProtection="1">
      <alignment horizontal="right" vertical="center"/>
      <protection locked="0"/>
    </xf>
    <xf numFmtId="164" fontId="13" fillId="2" borderId="9" xfId="0" applyFont="1" applyFill="1" applyBorder="1" applyAlignment="1">
      <alignment vertical="center" wrapText="1"/>
    </xf>
    <xf numFmtId="164" fontId="13" fillId="2" borderId="9" xfId="0" applyFont="1" applyFill="1" applyBorder="1" applyAlignment="1">
      <alignment horizontal="center" vertical="center"/>
    </xf>
    <xf numFmtId="164" fontId="13" fillId="2" borderId="9" xfId="0" applyFont="1" applyFill="1" applyBorder="1" applyAlignment="1" applyProtection="1">
      <alignment horizontal="center" vertical="center"/>
      <protection locked="0"/>
    </xf>
    <xf numFmtId="164" fontId="13" fillId="2" borderId="9" xfId="0" applyFont="1" applyFill="1" applyBorder="1" applyAlignment="1" applyProtection="1">
      <alignment vertical="center"/>
      <protection locked="0"/>
    </xf>
    <xf numFmtId="164" fontId="13" fillId="2" borderId="10" xfId="0" applyFont="1" applyFill="1" applyBorder="1" applyAlignment="1">
      <alignment vertical="center" wrapText="1"/>
    </xf>
    <xf numFmtId="164" fontId="13" fillId="2" borderId="10" xfId="0" applyFont="1" applyFill="1" applyBorder="1" applyAlignment="1" applyProtection="1">
      <alignment horizontal="center" vertical="center"/>
      <protection locked="0"/>
    </xf>
    <xf numFmtId="164" fontId="13" fillId="2" borderId="11" xfId="0" applyFont="1" applyFill="1" applyBorder="1" applyAlignment="1">
      <alignment vertical="center" wrapText="1"/>
    </xf>
    <xf numFmtId="164" fontId="13" fillId="2" borderId="11" xfId="0" applyFont="1" applyFill="1" applyBorder="1" applyAlignment="1" applyProtection="1">
      <alignment horizontal="center" vertical="center"/>
      <protection locked="0"/>
    </xf>
    <xf numFmtId="164" fontId="13" fillId="2" borderId="11" xfId="0" applyFont="1" applyFill="1" applyBorder="1" applyAlignment="1" applyProtection="1">
      <alignment vertical="center"/>
      <protection locked="0"/>
    </xf>
    <xf numFmtId="165" fontId="13" fillId="2" borderId="1" xfId="0" applyNumberFormat="1" applyFont="1" applyFill="1" applyAlignment="1" applyProtection="1">
      <alignment vertical="center"/>
      <protection locked="0"/>
    </xf>
    <xf numFmtId="166" fontId="13" fillId="2" borderId="1" xfId="0" applyNumberFormat="1" applyFont="1" applyFill="1" applyAlignment="1" applyProtection="1">
      <alignment vertical="center"/>
      <protection locked="0"/>
    </xf>
    <xf numFmtId="4" fontId="13" fillId="2" borderId="1" xfId="0" applyNumberFormat="1" applyFont="1" applyFill="1" applyAlignment="1">
      <alignment horizontal="center" vertical="center"/>
    </xf>
    <xf numFmtId="164" fontId="13" fillId="2" borderId="1" xfId="0" applyFont="1" applyFill="1" applyAlignment="1">
      <alignment horizontal="left" vertical="center" wrapText="1"/>
    </xf>
    <xf numFmtId="164" fontId="13" fillId="2" borderId="1" xfId="0" applyFont="1" applyFill="1" applyAlignment="1" applyProtection="1">
      <alignment horizontal="left" vertical="center"/>
      <protection locked="0"/>
    </xf>
    <xf numFmtId="164" fontId="13" fillId="2" borderId="4" xfId="0" applyFont="1" applyFill="1" applyBorder="1" applyAlignment="1" applyProtection="1">
      <alignment horizontal="center" vertical="center"/>
      <protection locked="0"/>
    </xf>
    <xf numFmtId="164" fontId="13" fillId="2" borderId="4" xfId="0" applyFont="1" applyFill="1" applyBorder="1" applyAlignment="1" applyProtection="1">
      <alignment vertical="center"/>
      <protection locked="0"/>
    </xf>
    <xf numFmtId="164" fontId="13" fillId="2" borderId="0" xfId="0" applyFont="1" applyFill="1" applyBorder="1" applyAlignment="1" applyProtection="1">
      <alignment horizontal="right" vertical="center" wrapText="1"/>
      <protection locked="0"/>
    </xf>
    <xf numFmtId="164" fontId="13" fillId="2" borderId="0" xfId="0" applyFont="1" applyFill="1" applyBorder="1" applyAlignment="1" applyProtection="1">
      <alignment horizontal="left" vertical="center"/>
      <protection locked="0"/>
    </xf>
    <xf numFmtId="4" fontId="13" fillId="2" borderId="0" xfId="0" applyNumberFormat="1" applyFont="1" applyFill="1" applyBorder="1" applyAlignment="1" applyProtection="1">
      <alignment horizontal="left" vertical="center"/>
      <protection locked="0"/>
    </xf>
    <xf numFmtId="4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3" fillId="2" borderId="0" xfId="0" applyFont="1" applyFill="1" applyBorder="1" applyAlignment="1" applyProtection="1">
      <alignment horizontal="left" vertical="center" wrapText="1"/>
      <protection locked="0"/>
    </xf>
    <xf numFmtId="4" fontId="13" fillId="2" borderId="0" xfId="0" applyNumberFormat="1" applyFont="1" applyFill="1" applyBorder="1" applyAlignment="1" applyProtection="1">
      <alignment horizontal="center" vertical="center"/>
      <protection locked="0"/>
    </xf>
    <xf numFmtId="164" fontId="13" fillId="2" borderId="0" xfId="0" applyFont="1" applyFill="1" applyBorder="1" applyAlignment="1" applyProtection="1">
      <alignment horizontal="center" vertical="center"/>
      <protection locked="0"/>
    </xf>
    <xf numFmtId="164" fontId="13" fillId="2" borderId="0" xfId="0" applyFont="1" applyFill="1" applyBorder="1" applyAlignment="1" applyProtection="1">
      <alignment vertical="center" wrapText="1"/>
      <protection locked="0"/>
    </xf>
    <xf numFmtId="164" fontId="13" fillId="2" borderId="0" xfId="0" applyFont="1" applyFill="1" applyBorder="1" applyAlignment="1" applyProtection="1">
      <alignment horizontal="center" vertical="center" wrapText="1"/>
      <protection locked="0"/>
    </xf>
    <xf numFmtId="165" fontId="14" fillId="2" borderId="0" xfId="0" applyNumberFormat="1" applyFont="1" applyFill="1" applyBorder="1" applyAlignment="1" applyProtection="1">
      <alignment horizontal="right" vertical="center"/>
      <protection locked="0"/>
    </xf>
    <xf numFmtId="166" fontId="14" fillId="2" borderId="0" xfId="0" applyNumberFormat="1" applyFont="1" applyFill="1" applyBorder="1" applyAlignment="1" applyProtection="1">
      <alignment vertical="center"/>
      <protection locked="0"/>
    </xf>
    <xf numFmtId="4" fontId="13" fillId="0" borderId="1" xfId="0" applyNumberFormat="1" applyFont="1" applyAlignment="1">
      <alignment horizontal="center" vertical="center"/>
    </xf>
    <xf numFmtId="4" fontId="13" fillId="4" borderId="1" xfId="0" applyNumberFormat="1" applyFont="1" applyFill="1" applyAlignment="1">
      <alignment horizontal="center" vertical="center"/>
    </xf>
    <xf numFmtId="165" fontId="14" fillId="4" borderId="19" xfId="0" applyNumberFormat="1" applyFont="1" applyFill="1" applyBorder="1" applyAlignment="1" applyProtection="1">
      <alignment horizontal="right" vertical="center"/>
      <protection locked="0"/>
    </xf>
    <xf numFmtId="165" fontId="14" fillId="4" borderId="1" xfId="0" applyNumberFormat="1" applyFont="1" applyFill="1" applyAlignment="1" applyProtection="1">
      <alignment horizontal="right" vertical="center"/>
      <protection locked="0"/>
    </xf>
    <xf numFmtId="165" fontId="14" fillId="4" borderId="21" xfId="0" applyNumberFormat="1" applyFont="1" applyFill="1" applyBorder="1" applyAlignment="1" applyProtection="1">
      <alignment horizontal="right" vertical="center"/>
      <protection locked="0"/>
    </xf>
    <xf numFmtId="164" fontId="18" fillId="5" borderId="23" xfId="0" applyFont="1" applyFill="1" applyBorder="1" applyAlignment="1">
      <alignment horizontal="center" vertical="center" wrapText="1"/>
    </xf>
    <xf numFmtId="164" fontId="19" fillId="4" borderId="9" xfId="0" applyFont="1" applyFill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/>
    </xf>
    <xf numFmtId="1" fontId="19" fillId="4" borderId="10" xfId="0" applyNumberFormat="1" applyFont="1" applyFill="1" applyBorder="1" applyAlignment="1" applyProtection="1">
      <alignment horizontal="center" vertical="center"/>
      <protection locked="0"/>
    </xf>
    <xf numFmtId="1" fontId="19" fillId="0" borderId="10" xfId="0" applyNumberFormat="1" applyFont="1" applyBorder="1" applyAlignment="1" applyProtection="1">
      <alignment horizontal="center" vertical="center"/>
      <protection locked="0"/>
    </xf>
    <xf numFmtId="1" fontId="19" fillId="4" borderId="11" xfId="0" applyNumberFormat="1" applyFont="1" applyFill="1" applyBorder="1" applyAlignment="1" applyProtection="1">
      <alignment horizontal="center" vertical="center"/>
      <protection locked="0"/>
    </xf>
    <xf numFmtId="1" fontId="19" fillId="0" borderId="11" xfId="0" applyNumberFormat="1" applyFont="1" applyBorder="1" applyAlignment="1" applyProtection="1">
      <alignment horizontal="center" vertical="center"/>
      <protection locked="0"/>
    </xf>
    <xf numFmtId="166" fontId="13" fillId="0" borderId="1" xfId="0" applyNumberFormat="1" applyFont="1" applyAlignment="1" applyProtection="1">
      <alignment vertical="center"/>
      <protection locked="0"/>
    </xf>
    <xf numFmtId="166" fontId="17" fillId="0" borderId="23" xfId="0" applyNumberFormat="1" applyFont="1" applyBorder="1" applyAlignment="1" applyProtection="1">
      <alignment vertical="center"/>
      <protection locked="0"/>
    </xf>
    <xf numFmtId="164" fontId="13" fillId="0" borderId="19" xfId="0" applyFont="1" applyBorder="1" applyAlignment="1" applyProtection="1">
      <alignment horizontal="center" vertical="center"/>
      <protection locked="0"/>
    </xf>
    <xf numFmtId="165" fontId="14" fillId="0" borderId="20" xfId="0" applyNumberFormat="1" applyFont="1" applyBorder="1" applyAlignment="1" applyProtection="1">
      <alignment horizontal="right" vertical="center"/>
      <protection locked="0"/>
    </xf>
    <xf numFmtId="166" fontId="14" fillId="0" borderId="28" xfId="0" applyNumberFormat="1" applyFont="1" applyBorder="1" applyAlignment="1" applyProtection="1">
      <alignment vertical="center"/>
      <protection locked="0"/>
    </xf>
    <xf numFmtId="164" fontId="13" fillId="0" borderId="1" xfId="0" applyFont="1" applyAlignment="1" applyProtection="1">
      <alignment horizontal="center" vertical="center"/>
      <protection locked="0"/>
    </xf>
    <xf numFmtId="165" fontId="14" fillId="0" borderId="25" xfId="0" applyNumberFormat="1" applyFont="1" applyBorder="1" applyAlignment="1" applyProtection="1">
      <alignment horizontal="right" vertical="center"/>
      <protection locked="0"/>
    </xf>
    <xf numFmtId="166" fontId="14" fillId="0" borderId="29" xfId="0" applyNumberFormat="1" applyFont="1" applyBorder="1" applyAlignment="1" applyProtection="1">
      <alignment vertical="center"/>
      <protection locked="0"/>
    </xf>
    <xf numFmtId="164" fontId="13" fillId="0" borderId="21" xfId="0" applyFont="1" applyBorder="1" applyAlignment="1" applyProtection="1">
      <alignment horizontal="center" vertical="center"/>
      <protection locked="0"/>
    </xf>
    <xf numFmtId="165" fontId="14" fillId="0" borderId="22" xfId="0" applyNumberFormat="1" applyFont="1" applyBorder="1" applyAlignment="1" applyProtection="1">
      <alignment horizontal="right" vertical="center"/>
      <protection locked="0"/>
    </xf>
    <xf numFmtId="166" fontId="14" fillId="0" borderId="30" xfId="0" applyNumberFormat="1" applyFont="1" applyBorder="1" applyAlignment="1" applyProtection="1">
      <alignment vertical="center"/>
      <protection locked="0"/>
    </xf>
    <xf numFmtId="164" fontId="14" fillId="0" borderId="1" xfId="0" applyFont="1" applyAlignment="1">
      <alignment horizontal="center" vertical="center"/>
    </xf>
    <xf numFmtId="164" fontId="13" fillId="0" borderId="1" xfId="0" applyFont="1" applyAlignment="1">
      <alignment horizontal="center" vertical="center"/>
    </xf>
    <xf numFmtId="164" fontId="16" fillId="0" borderId="1" xfId="0" applyFont="1" applyAlignment="1">
      <alignment horizontal="right" vertical="center" wrapText="1"/>
    </xf>
    <xf numFmtId="164" fontId="14" fillId="0" borderId="1" xfId="0" applyFont="1" applyAlignment="1">
      <alignment horizontal="left" vertical="center"/>
    </xf>
    <xf numFmtId="164" fontId="13" fillId="0" borderId="1" xfId="0" applyFont="1" applyAlignment="1">
      <alignment horizontal="left" vertical="center" wrapText="1"/>
    </xf>
    <xf numFmtId="164" fontId="13" fillId="0" borderId="26" xfId="0" applyFont="1" applyBorder="1" applyAlignment="1" applyProtection="1">
      <alignment horizontal="right" vertical="center"/>
      <protection locked="0"/>
    </xf>
    <xf numFmtId="164" fontId="13" fillId="0" borderId="18" xfId="0" applyFont="1" applyBorder="1" applyAlignment="1" applyProtection="1">
      <alignment horizontal="center" vertical="center" wrapText="1"/>
      <protection locked="0"/>
    </xf>
    <xf numFmtId="165" fontId="14" fillId="0" borderId="19" xfId="0" applyNumberFormat="1" applyFont="1" applyBorder="1" applyAlignment="1" applyProtection="1">
      <alignment horizontal="right" vertical="center"/>
      <protection locked="0"/>
    </xf>
    <xf numFmtId="164" fontId="13" fillId="0" borderId="4" xfId="0" applyFont="1" applyBorder="1" applyAlignment="1" applyProtection="1">
      <alignment horizontal="center" vertical="center"/>
      <protection locked="0"/>
    </xf>
    <xf numFmtId="164" fontId="13" fillId="0" borderId="17" xfId="0" applyFont="1" applyBorder="1" applyAlignment="1" applyProtection="1">
      <alignment horizontal="center" vertical="center" wrapText="1"/>
      <protection locked="0"/>
    </xf>
    <xf numFmtId="164" fontId="13" fillId="0" borderId="27" xfId="0" applyFont="1" applyBorder="1" applyAlignment="1" applyProtection="1">
      <alignment horizontal="center" vertical="center"/>
      <protection locked="0"/>
    </xf>
    <xf numFmtId="164" fontId="13" fillId="0" borderId="24" xfId="0" applyFont="1" applyBorder="1" applyAlignment="1" applyProtection="1">
      <alignment horizontal="center" vertical="center" wrapText="1"/>
      <protection locked="0"/>
    </xf>
    <xf numFmtId="165" fontId="14" fillId="0" borderId="21" xfId="0" applyNumberFormat="1" applyFont="1" applyBorder="1" applyAlignment="1" applyProtection="1">
      <alignment horizontal="right" vertical="center"/>
      <protection locked="0"/>
    </xf>
    <xf numFmtId="165" fontId="14" fillId="0" borderId="31" xfId="0" applyNumberFormat="1" applyFont="1" applyBorder="1" applyAlignment="1" applyProtection="1">
      <alignment horizontal="right" vertical="center"/>
      <protection locked="0"/>
    </xf>
    <xf numFmtId="164" fontId="20" fillId="2" borderId="10" xfId="0" applyFont="1" applyFill="1" applyBorder="1" applyAlignment="1">
      <alignment horizontal="center" vertical="center"/>
    </xf>
    <xf numFmtId="164" fontId="20" fillId="2" borderId="11" xfId="0" applyFont="1" applyFill="1" applyBorder="1" applyAlignment="1">
      <alignment horizontal="center" vertical="center"/>
    </xf>
    <xf numFmtId="164" fontId="14" fillId="0" borderId="1" xfId="0" applyFont="1" applyAlignment="1">
      <alignment horizontal="left" vertical="center" wrapText="1"/>
    </xf>
    <xf numFmtId="164" fontId="13" fillId="0" borderId="1" xfId="0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164" fontId="22" fillId="0" borderId="1" xfId="0" applyFont="1" applyAlignment="1">
      <alignment horizontal="left" vertical="center" wrapText="1"/>
    </xf>
    <xf numFmtId="166" fontId="13" fillId="0" borderId="1" xfId="0" applyNumberFormat="1" applyFont="1" applyAlignment="1">
      <alignment vertical="center"/>
    </xf>
    <xf numFmtId="164" fontId="13" fillId="0" borderId="1" xfId="0" applyFont="1" applyAlignment="1">
      <alignment horizontal="left" vertical="center"/>
    </xf>
    <xf numFmtId="164" fontId="16" fillId="2" borderId="1" xfId="0" applyFont="1" applyFill="1" applyAlignment="1">
      <alignment horizontal="right" vertical="center" wrapText="1"/>
    </xf>
    <xf numFmtId="166" fontId="13" fillId="0" borderId="15" xfId="0" applyNumberFormat="1" applyFont="1" applyBorder="1" applyAlignment="1">
      <alignment vertical="center"/>
    </xf>
    <xf numFmtId="166" fontId="14" fillId="0" borderId="23" xfId="0" applyNumberFormat="1" applyFont="1" applyBorder="1" applyAlignment="1">
      <alignment vertical="center"/>
    </xf>
    <xf numFmtId="164" fontId="13" fillId="0" borderId="0" xfId="0" applyFont="1" applyBorder="1" applyAlignment="1">
      <alignment vertical="center"/>
    </xf>
    <xf numFmtId="4" fontId="13" fillId="0" borderId="15" xfId="0" applyNumberFormat="1" applyFont="1" applyBorder="1" applyAlignment="1">
      <alignment horizontal="center" vertical="center"/>
    </xf>
    <xf numFmtId="4" fontId="24" fillId="0" borderId="1" xfId="0" applyNumberFormat="1" applyFont="1" applyAlignment="1">
      <alignment horizontal="center" vertical="center"/>
    </xf>
    <xf numFmtId="164" fontId="26" fillId="2" borderId="0" xfId="0" applyFont="1" applyFill="1" applyBorder="1" applyAlignment="1" applyProtection="1">
      <alignment vertical="center"/>
      <protection locked="0"/>
    </xf>
    <xf numFmtId="165" fontId="26" fillId="2" borderId="0" xfId="0" applyNumberFormat="1" applyFont="1" applyFill="1" applyBorder="1" applyAlignment="1" applyProtection="1">
      <alignment vertical="center"/>
      <protection locked="0"/>
    </xf>
    <xf numFmtId="164" fontId="27" fillId="2" borderId="0" xfId="0" applyFont="1" applyFill="1" applyBorder="1" applyAlignment="1" applyProtection="1">
      <alignment vertical="center"/>
      <protection locked="0"/>
    </xf>
    <xf numFmtId="165" fontId="27" fillId="2" borderId="0" xfId="0" applyNumberFormat="1" applyFont="1" applyFill="1" applyBorder="1" applyAlignment="1" applyProtection="1">
      <alignment vertical="center"/>
      <protection locked="0"/>
    </xf>
    <xf numFmtId="164" fontId="15" fillId="2" borderId="0" xfId="0" applyFont="1" applyFill="1" applyBorder="1" applyAlignment="1">
      <alignment vertical="center" wrapText="1"/>
    </xf>
    <xf numFmtId="164" fontId="13" fillId="7" borderId="26" xfId="0" applyFont="1" applyFill="1" applyBorder="1" applyAlignment="1" applyProtection="1">
      <alignment horizontal="right" vertical="center"/>
      <protection locked="0"/>
    </xf>
    <xf numFmtId="164" fontId="13" fillId="7" borderId="18" xfId="0" applyFont="1" applyFill="1" applyBorder="1" applyAlignment="1" applyProtection="1">
      <alignment horizontal="center" vertical="center" wrapText="1"/>
      <protection locked="0"/>
    </xf>
    <xf numFmtId="165" fontId="14" fillId="7" borderId="19" xfId="0" applyNumberFormat="1" applyFont="1" applyFill="1" applyBorder="1" applyAlignment="1" applyProtection="1">
      <alignment horizontal="right" vertical="center"/>
      <protection locked="0"/>
    </xf>
    <xf numFmtId="164" fontId="13" fillId="7" borderId="19" xfId="0" applyFont="1" applyFill="1" applyBorder="1" applyAlignment="1" applyProtection="1">
      <alignment horizontal="center" vertical="center"/>
      <protection locked="0"/>
    </xf>
    <xf numFmtId="165" fontId="14" fillId="7" borderId="20" xfId="0" applyNumberFormat="1" applyFont="1" applyFill="1" applyBorder="1" applyAlignment="1" applyProtection="1">
      <alignment horizontal="right" vertical="center"/>
      <protection locked="0"/>
    </xf>
    <xf numFmtId="166" fontId="14" fillId="7" borderId="28" xfId="0" applyNumberFormat="1" applyFont="1" applyFill="1" applyBorder="1" applyAlignment="1" applyProtection="1">
      <alignment vertical="center"/>
      <protection locked="0"/>
    </xf>
    <xf numFmtId="164" fontId="13" fillId="7" borderId="4" xfId="0" applyFont="1" applyFill="1" applyBorder="1" applyAlignment="1" applyProtection="1">
      <alignment horizontal="center" vertical="center"/>
      <protection locked="0"/>
    </xf>
    <xf numFmtId="164" fontId="13" fillId="7" borderId="17" xfId="0" applyFont="1" applyFill="1" applyBorder="1" applyAlignment="1" applyProtection="1">
      <alignment horizontal="center" vertical="center" wrapText="1"/>
      <protection locked="0"/>
    </xf>
    <xf numFmtId="165" fontId="14" fillId="7" borderId="31" xfId="0" applyNumberFormat="1" applyFont="1" applyFill="1" applyBorder="1" applyAlignment="1" applyProtection="1">
      <alignment horizontal="right" vertical="center"/>
      <protection locked="0"/>
    </xf>
    <xf numFmtId="165" fontId="14" fillId="7" borderId="1" xfId="0" applyNumberFormat="1" applyFont="1" applyFill="1" applyAlignment="1" applyProtection="1">
      <alignment horizontal="right" vertical="center"/>
      <protection locked="0"/>
    </xf>
    <xf numFmtId="164" fontId="13" fillId="7" borderId="1" xfId="0" applyFont="1" applyFill="1" applyAlignment="1" applyProtection="1">
      <alignment horizontal="center" vertical="center"/>
      <protection locked="0"/>
    </xf>
    <xf numFmtId="165" fontId="14" fillId="7" borderId="25" xfId="0" applyNumberFormat="1" applyFont="1" applyFill="1" applyBorder="1" applyAlignment="1" applyProtection="1">
      <alignment horizontal="right" vertical="center"/>
      <protection locked="0"/>
    </xf>
    <xf numFmtId="166" fontId="14" fillId="7" borderId="29" xfId="0" applyNumberFormat="1" applyFont="1" applyFill="1" applyBorder="1" applyAlignment="1" applyProtection="1">
      <alignment vertical="center"/>
      <protection locked="0"/>
    </xf>
    <xf numFmtId="164" fontId="13" fillId="7" borderId="27" xfId="0" applyFont="1" applyFill="1" applyBorder="1" applyAlignment="1" applyProtection="1">
      <alignment horizontal="center" vertical="center"/>
      <protection locked="0"/>
    </xf>
    <xf numFmtId="164" fontId="13" fillId="7" borderId="24" xfId="0" applyFont="1" applyFill="1" applyBorder="1" applyAlignment="1" applyProtection="1">
      <alignment horizontal="center" vertical="center" wrapText="1"/>
      <protection locked="0"/>
    </xf>
    <xf numFmtId="165" fontId="14" fillId="7" borderId="21" xfId="0" applyNumberFormat="1" applyFont="1" applyFill="1" applyBorder="1" applyAlignment="1" applyProtection="1">
      <alignment horizontal="right" vertical="center"/>
      <protection locked="0"/>
    </xf>
    <xf numFmtId="164" fontId="13" fillId="7" borderId="21" xfId="0" applyFont="1" applyFill="1" applyBorder="1" applyAlignment="1" applyProtection="1">
      <alignment horizontal="center" vertical="center"/>
      <protection locked="0"/>
    </xf>
    <xf numFmtId="165" fontId="14" fillId="7" borderId="22" xfId="0" applyNumberFormat="1" applyFont="1" applyFill="1" applyBorder="1" applyAlignment="1" applyProtection="1">
      <alignment horizontal="right" vertical="center"/>
      <protection locked="0"/>
    </xf>
    <xf numFmtId="166" fontId="14" fillId="7" borderId="30" xfId="0" applyNumberFormat="1" applyFont="1" applyFill="1" applyBorder="1" applyAlignment="1" applyProtection="1">
      <alignment vertical="center"/>
      <protection locked="0"/>
    </xf>
    <xf numFmtId="164" fontId="13" fillId="8" borderId="26" xfId="0" applyFont="1" applyFill="1" applyBorder="1" applyAlignment="1" applyProtection="1">
      <alignment horizontal="right" vertical="center"/>
      <protection locked="0"/>
    </xf>
    <xf numFmtId="164" fontId="13" fillId="8" borderId="18" xfId="0" applyFont="1" applyFill="1" applyBorder="1" applyAlignment="1" applyProtection="1">
      <alignment horizontal="center" vertical="center" wrapText="1"/>
      <protection locked="0"/>
    </xf>
    <xf numFmtId="165" fontId="14" fillId="8" borderId="19" xfId="0" applyNumberFormat="1" applyFont="1" applyFill="1" applyBorder="1" applyAlignment="1" applyProtection="1">
      <alignment horizontal="right" vertical="center"/>
      <protection locked="0"/>
    </xf>
    <xf numFmtId="164" fontId="13" fillId="8" borderId="19" xfId="0" applyFont="1" applyFill="1" applyBorder="1" applyAlignment="1" applyProtection="1">
      <alignment horizontal="center" vertical="center"/>
      <protection locked="0"/>
    </xf>
    <xf numFmtId="165" fontId="14" fillId="8" borderId="20" xfId="0" applyNumberFormat="1" applyFont="1" applyFill="1" applyBorder="1" applyAlignment="1" applyProtection="1">
      <alignment horizontal="right" vertical="center"/>
      <protection locked="0"/>
    </xf>
    <xf numFmtId="166" fontId="14" fillId="8" borderId="28" xfId="0" applyNumberFormat="1" applyFont="1" applyFill="1" applyBorder="1" applyAlignment="1" applyProtection="1">
      <alignment vertical="center"/>
      <protection locked="0"/>
    </xf>
    <xf numFmtId="164" fontId="13" fillId="8" borderId="4" xfId="0" applyFont="1" applyFill="1" applyBorder="1" applyAlignment="1" applyProtection="1">
      <alignment horizontal="center" vertical="center"/>
      <protection locked="0"/>
    </xf>
    <xf numFmtId="164" fontId="13" fillId="8" borderId="17" xfId="0" applyFont="1" applyFill="1" applyBorder="1" applyAlignment="1" applyProtection="1">
      <alignment horizontal="center" vertical="center" wrapText="1"/>
      <protection locked="0"/>
    </xf>
    <xf numFmtId="165" fontId="14" fillId="8" borderId="31" xfId="0" applyNumberFormat="1" applyFont="1" applyFill="1" applyBorder="1" applyAlignment="1" applyProtection="1">
      <alignment horizontal="right" vertical="center"/>
      <protection locked="0"/>
    </xf>
    <xf numFmtId="165" fontId="14" fillId="8" borderId="1" xfId="0" applyNumberFormat="1" applyFont="1" applyFill="1" applyAlignment="1" applyProtection="1">
      <alignment horizontal="right" vertical="center"/>
      <protection locked="0"/>
    </xf>
    <xf numFmtId="164" fontId="13" fillId="8" borderId="1" xfId="0" applyFont="1" applyFill="1" applyAlignment="1" applyProtection="1">
      <alignment horizontal="center" vertical="center"/>
      <protection locked="0"/>
    </xf>
    <xf numFmtId="165" fontId="14" fillId="8" borderId="25" xfId="0" applyNumberFormat="1" applyFont="1" applyFill="1" applyBorder="1" applyAlignment="1" applyProtection="1">
      <alignment horizontal="right" vertical="center"/>
      <protection locked="0"/>
    </xf>
    <xf numFmtId="166" fontId="14" fillId="8" borderId="29" xfId="0" applyNumberFormat="1" applyFont="1" applyFill="1" applyBorder="1" applyAlignment="1" applyProtection="1">
      <alignment vertical="center"/>
      <protection locked="0"/>
    </xf>
    <xf numFmtId="164" fontId="13" fillId="8" borderId="27" xfId="0" applyFont="1" applyFill="1" applyBorder="1" applyAlignment="1" applyProtection="1">
      <alignment horizontal="center" vertical="center"/>
      <protection locked="0"/>
    </xf>
    <xf numFmtId="164" fontId="13" fillId="8" borderId="24" xfId="0" applyFont="1" applyFill="1" applyBorder="1" applyAlignment="1" applyProtection="1">
      <alignment horizontal="center" vertical="center" wrapText="1"/>
      <protection locked="0"/>
    </xf>
    <xf numFmtId="165" fontId="14" fillId="8" borderId="21" xfId="0" applyNumberFormat="1" applyFont="1" applyFill="1" applyBorder="1" applyAlignment="1" applyProtection="1">
      <alignment horizontal="right" vertical="center"/>
      <protection locked="0"/>
    </xf>
    <xf numFmtId="164" fontId="13" fillId="8" borderId="21" xfId="0" applyFont="1" applyFill="1" applyBorder="1" applyAlignment="1" applyProtection="1">
      <alignment horizontal="center" vertical="center"/>
      <protection locked="0"/>
    </xf>
    <xf numFmtId="165" fontId="14" fillId="8" borderId="22" xfId="0" applyNumberFormat="1" applyFont="1" applyFill="1" applyBorder="1" applyAlignment="1" applyProtection="1">
      <alignment horizontal="right" vertical="center"/>
      <protection locked="0"/>
    </xf>
    <xf numFmtId="166" fontId="14" fillId="8" borderId="30" xfId="0" applyNumberFormat="1" applyFont="1" applyFill="1" applyBorder="1" applyAlignment="1" applyProtection="1">
      <alignment vertical="center"/>
      <protection locked="0"/>
    </xf>
    <xf numFmtId="164" fontId="23" fillId="0" borderId="1" xfId="0" applyFont="1" applyAlignment="1">
      <alignment horizontal="left" vertical="center" wrapText="1"/>
    </xf>
    <xf numFmtId="168" fontId="13" fillId="0" borderId="1" xfId="0" applyNumberFormat="1" applyFont="1" applyAlignment="1">
      <alignment vertical="center"/>
    </xf>
    <xf numFmtId="166" fontId="13" fillId="0" borderId="1" xfId="0" applyNumberFormat="1" applyFont="1" applyAlignment="1" applyProtection="1">
      <alignment horizontal="right" vertical="center"/>
      <protection locked="0"/>
    </xf>
    <xf numFmtId="164" fontId="28" fillId="0" borderId="1" xfId="0" applyFont="1" applyAlignment="1">
      <alignment horizontal="center" vertical="center"/>
    </xf>
    <xf numFmtId="164" fontId="13" fillId="6" borderId="0" xfId="0" applyFont="1" applyFill="1" applyBorder="1" applyAlignment="1" applyProtection="1">
      <alignment vertical="center"/>
      <protection locked="0"/>
    </xf>
    <xf numFmtId="164" fontId="13" fillId="7" borderId="4" xfId="0" applyFont="1" applyFill="1" applyBorder="1" applyAlignment="1">
      <alignment vertical="center"/>
    </xf>
    <xf numFmtId="164" fontId="14" fillId="7" borderId="0" xfId="0" applyFont="1" applyFill="1" applyBorder="1" applyAlignment="1" applyProtection="1">
      <alignment vertical="center"/>
      <protection locked="0"/>
    </xf>
    <xf numFmtId="164" fontId="13" fillId="7" borderId="0" xfId="0" applyFont="1" applyFill="1" applyBorder="1" applyAlignment="1">
      <alignment vertical="center"/>
    </xf>
    <xf numFmtId="1" fontId="13" fillId="7" borderId="0" xfId="0" applyNumberFormat="1" applyFont="1" applyFill="1" applyBorder="1" applyAlignment="1">
      <alignment vertical="center"/>
    </xf>
    <xf numFmtId="164" fontId="13" fillId="7" borderId="5" xfId="0" applyFont="1" applyFill="1" applyBorder="1" applyAlignment="1" applyProtection="1">
      <alignment vertical="center"/>
      <protection locked="0"/>
    </xf>
    <xf numFmtId="164" fontId="15" fillId="7" borderId="0" xfId="0" applyFont="1" applyFill="1" applyBorder="1" applyAlignment="1">
      <alignment vertical="center"/>
    </xf>
    <xf numFmtId="164" fontId="14" fillId="7" borderId="0" xfId="0" applyFont="1" applyFill="1" applyBorder="1" applyAlignment="1">
      <alignment horizontal="left" vertical="center" wrapText="1"/>
    </xf>
    <xf numFmtId="164" fontId="13" fillId="7" borderId="6" xfId="0" applyFont="1" applyFill="1" applyBorder="1" applyAlignment="1">
      <alignment vertical="center"/>
    </xf>
    <xf numFmtId="164" fontId="13" fillId="7" borderId="7" xfId="0" applyFont="1" applyFill="1" applyBorder="1" applyAlignment="1">
      <alignment vertical="center" wrapText="1"/>
    </xf>
    <xf numFmtId="164" fontId="13" fillId="7" borderId="7" xfId="0" applyFont="1" applyFill="1" applyBorder="1" applyAlignment="1">
      <alignment vertical="center"/>
    </xf>
    <xf numFmtId="1" fontId="13" fillId="7" borderId="7" xfId="0" applyNumberFormat="1" applyFont="1" applyFill="1" applyBorder="1" applyAlignment="1">
      <alignment vertical="center"/>
    </xf>
    <xf numFmtId="164" fontId="13" fillId="7" borderId="7" xfId="0" applyFont="1" applyFill="1" applyBorder="1" applyAlignment="1" applyProtection="1">
      <alignment vertical="center"/>
      <protection locked="0"/>
    </xf>
    <xf numFmtId="164" fontId="13" fillId="7" borderId="8" xfId="0" applyFont="1" applyFill="1" applyBorder="1" applyAlignment="1" applyProtection="1">
      <alignment horizontal="right" vertical="center"/>
      <protection locked="0"/>
    </xf>
    <xf numFmtId="164" fontId="15" fillId="8" borderId="0" xfId="0" applyFont="1" applyFill="1" applyBorder="1" applyAlignment="1">
      <alignment vertical="center"/>
    </xf>
    <xf numFmtId="1" fontId="13" fillId="8" borderId="0" xfId="0" applyNumberFormat="1" applyFont="1" applyFill="1" applyBorder="1" applyAlignment="1">
      <alignment vertical="center"/>
    </xf>
    <xf numFmtId="164" fontId="14" fillId="8" borderId="0" xfId="0" applyFont="1" applyFill="1" applyBorder="1" applyAlignment="1" applyProtection="1">
      <alignment vertical="center"/>
      <protection locked="0"/>
    </xf>
    <xf numFmtId="164" fontId="13" fillId="8" borderId="5" xfId="0" applyFont="1" applyFill="1" applyBorder="1" applyAlignment="1" applyProtection="1">
      <alignment vertical="center"/>
      <protection locked="0"/>
    </xf>
    <xf numFmtId="164" fontId="13" fillId="8" borderId="0" xfId="0" applyFont="1" applyFill="1" applyBorder="1" applyAlignment="1">
      <alignment vertical="center"/>
    </xf>
    <xf numFmtId="164" fontId="13" fillId="8" borderId="7" xfId="0" applyFont="1" applyFill="1" applyBorder="1" applyAlignment="1">
      <alignment vertical="center"/>
    </xf>
    <xf numFmtId="1" fontId="13" fillId="8" borderId="7" xfId="0" applyNumberFormat="1" applyFont="1" applyFill="1" applyBorder="1" applyAlignment="1">
      <alignment vertical="center"/>
    </xf>
    <xf numFmtId="164" fontId="13" fillId="8" borderId="7" xfId="0" applyFont="1" applyFill="1" applyBorder="1" applyAlignment="1" applyProtection="1">
      <alignment vertical="center"/>
      <protection locked="0"/>
    </xf>
    <xf numFmtId="164" fontId="13" fillId="8" borderId="8" xfId="0" applyFont="1" applyFill="1" applyBorder="1" applyAlignment="1" applyProtection="1">
      <alignment horizontal="right" vertical="center"/>
      <protection locked="0"/>
    </xf>
    <xf numFmtId="164" fontId="13" fillId="8" borderId="4" xfId="0" applyFont="1" applyFill="1" applyBorder="1" applyAlignment="1">
      <alignment vertical="center"/>
    </xf>
    <xf numFmtId="164" fontId="14" fillId="8" borderId="0" xfId="0" applyFont="1" applyFill="1" applyBorder="1" applyAlignment="1">
      <alignment horizontal="left" vertical="center" wrapText="1"/>
    </xf>
    <xf numFmtId="164" fontId="13" fillId="8" borderId="6" xfId="0" applyFont="1" applyFill="1" applyBorder="1" applyAlignment="1">
      <alignment vertical="center"/>
    </xf>
    <xf numFmtId="164" fontId="13" fillId="8" borderId="7" xfId="0" applyFont="1" applyFill="1" applyBorder="1" applyAlignment="1">
      <alignment vertical="center" wrapText="1"/>
    </xf>
    <xf numFmtId="164" fontId="13" fillId="9" borderId="26" xfId="0" applyFont="1" applyFill="1" applyBorder="1" applyAlignment="1" applyProtection="1">
      <alignment horizontal="right" vertical="center"/>
      <protection locked="0"/>
    </xf>
    <xf numFmtId="164" fontId="13" fillId="9" borderId="18" xfId="0" applyFont="1" applyFill="1" applyBorder="1" applyAlignment="1" applyProtection="1">
      <alignment horizontal="center" vertical="center" wrapText="1"/>
      <protection locked="0"/>
    </xf>
    <xf numFmtId="165" fontId="14" fillId="9" borderId="19" xfId="0" applyNumberFormat="1" applyFont="1" applyFill="1" applyBorder="1" applyAlignment="1" applyProtection="1">
      <alignment horizontal="right" vertical="center"/>
      <protection locked="0"/>
    </xf>
    <xf numFmtId="164" fontId="13" fillId="9" borderId="19" xfId="0" applyFont="1" applyFill="1" applyBorder="1" applyAlignment="1" applyProtection="1">
      <alignment horizontal="center" vertical="center"/>
      <protection locked="0"/>
    </xf>
    <xf numFmtId="165" fontId="14" fillId="9" borderId="20" xfId="0" applyNumberFormat="1" applyFont="1" applyFill="1" applyBorder="1" applyAlignment="1" applyProtection="1">
      <alignment horizontal="right" vertical="center"/>
      <protection locked="0"/>
    </xf>
    <xf numFmtId="166" fontId="14" fillId="9" borderId="28" xfId="0" applyNumberFormat="1" applyFont="1" applyFill="1" applyBorder="1" applyAlignment="1" applyProtection="1">
      <alignment vertical="center"/>
      <protection locked="0"/>
    </xf>
    <xf numFmtId="164" fontId="13" fillId="9" borderId="4" xfId="0" applyFont="1" applyFill="1" applyBorder="1" applyAlignment="1" applyProtection="1">
      <alignment horizontal="center" vertical="center"/>
      <protection locked="0"/>
    </xf>
    <xf numFmtId="164" fontId="13" fillId="9" borderId="17" xfId="0" applyFont="1" applyFill="1" applyBorder="1" applyAlignment="1" applyProtection="1">
      <alignment horizontal="center" vertical="center" wrapText="1"/>
      <protection locked="0"/>
    </xf>
    <xf numFmtId="165" fontId="14" fillId="9" borderId="31" xfId="0" applyNumberFormat="1" applyFont="1" applyFill="1" applyBorder="1" applyAlignment="1" applyProtection="1">
      <alignment horizontal="right" vertical="center"/>
      <protection locked="0"/>
    </xf>
    <xf numFmtId="165" fontId="14" fillId="9" borderId="1" xfId="0" applyNumberFormat="1" applyFont="1" applyFill="1" applyAlignment="1" applyProtection="1">
      <alignment horizontal="right" vertical="center"/>
      <protection locked="0"/>
    </xf>
    <xf numFmtId="164" fontId="13" fillId="9" borderId="1" xfId="0" applyFont="1" applyFill="1" applyAlignment="1" applyProtection="1">
      <alignment horizontal="center" vertical="center"/>
      <protection locked="0"/>
    </xf>
    <xf numFmtId="165" fontId="14" fillId="9" borderId="25" xfId="0" applyNumberFormat="1" applyFont="1" applyFill="1" applyBorder="1" applyAlignment="1" applyProtection="1">
      <alignment horizontal="right" vertical="center"/>
      <protection locked="0"/>
    </xf>
    <xf numFmtId="166" fontId="14" fillId="9" borderId="29" xfId="0" applyNumberFormat="1" applyFont="1" applyFill="1" applyBorder="1" applyAlignment="1" applyProtection="1">
      <alignment vertical="center"/>
      <protection locked="0"/>
    </xf>
    <xf numFmtId="164" fontId="13" fillId="9" borderId="27" xfId="0" applyFont="1" applyFill="1" applyBorder="1" applyAlignment="1" applyProtection="1">
      <alignment horizontal="center" vertical="center"/>
      <protection locked="0"/>
    </xf>
    <xf numFmtId="164" fontId="13" fillId="9" borderId="24" xfId="0" applyFont="1" applyFill="1" applyBorder="1" applyAlignment="1" applyProtection="1">
      <alignment horizontal="center" vertical="center" wrapText="1"/>
      <protection locked="0"/>
    </xf>
    <xf numFmtId="165" fontId="14" fillId="9" borderId="21" xfId="0" applyNumberFormat="1" applyFont="1" applyFill="1" applyBorder="1" applyAlignment="1" applyProtection="1">
      <alignment horizontal="right" vertical="center"/>
      <protection locked="0"/>
    </xf>
    <xf numFmtId="164" fontId="13" fillId="9" borderId="21" xfId="0" applyFont="1" applyFill="1" applyBorder="1" applyAlignment="1" applyProtection="1">
      <alignment horizontal="center" vertical="center"/>
      <protection locked="0"/>
    </xf>
    <xf numFmtId="165" fontId="14" fillId="9" borderId="22" xfId="0" applyNumberFormat="1" applyFont="1" applyFill="1" applyBorder="1" applyAlignment="1" applyProtection="1">
      <alignment horizontal="right" vertical="center"/>
      <protection locked="0"/>
    </xf>
    <xf numFmtId="166" fontId="14" fillId="9" borderId="30" xfId="0" applyNumberFormat="1" applyFont="1" applyFill="1" applyBorder="1" applyAlignment="1" applyProtection="1">
      <alignment vertical="center"/>
      <protection locked="0"/>
    </xf>
    <xf numFmtId="164" fontId="13" fillId="10" borderId="26" xfId="0" applyFont="1" applyFill="1" applyBorder="1" applyAlignment="1" applyProtection="1">
      <alignment horizontal="right" vertical="center"/>
      <protection locked="0"/>
    </xf>
    <xf numFmtId="164" fontId="13" fillId="10" borderId="18" xfId="0" applyFont="1" applyFill="1" applyBorder="1" applyAlignment="1" applyProtection="1">
      <alignment horizontal="center" vertical="center" wrapText="1"/>
      <protection locked="0"/>
    </xf>
    <xf numFmtId="165" fontId="14" fillId="10" borderId="19" xfId="0" applyNumberFormat="1" applyFont="1" applyFill="1" applyBorder="1" applyAlignment="1" applyProtection="1">
      <alignment horizontal="right" vertical="center"/>
      <protection locked="0"/>
    </xf>
    <xf numFmtId="164" fontId="13" fillId="10" borderId="19" xfId="0" applyFont="1" applyFill="1" applyBorder="1" applyAlignment="1" applyProtection="1">
      <alignment horizontal="center" vertical="center"/>
      <protection locked="0"/>
    </xf>
    <xf numFmtId="165" fontId="14" fillId="10" borderId="20" xfId="0" applyNumberFormat="1" applyFont="1" applyFill="1" applyBorder="1" applyAlignment="1" applyProtection="1">
      <alignment horizontal="right" vertical="center"/>
      <protection locked="0"/>
    </xf>
    <xf numFmtId="166" fontId="14" fillId="10" borderId="28" xfId="0" applyNumberFormat="1" applyFont="1" applyFill="1" applyBorder="1" applyAlignment="1" applyProtection="1">
      <alignment vertical="center"/>
      <protection locked="0"/>
    </xf>
    <xf numFmtId="164" fontId="13" fillId="10" borderId="4" xfId="0" applyFont="1" applyFill="1" applyBorder="1" applyAlignment="1" applyProtection="1">
      <alignment horizontal="center" vertical="center"/>
      <protection locked="0"/>
    </xf>
    <xf numFmtId="164" fontId="13" fillId="10" borderId="17" xfId="0" applyFont="1" applyFill="1" applyBorder="1" applyAlignment="1" applyProtection="1">
      <alignment horizontal="center" vertical="center" wrapText="1"/>
      <protection locked="0"/>
    </xf>
    <xf numFmtId="165" fontId="14" fillId="10" borderId="31" xfId="0" applyNumberFormat="1" applyFont="1" applyFill="1" applyBorder="1" applyAlignment="1" applyProtection="1">
      <alignment horizontal="right" vertical="center"/>
      <protection locked="0"/>
    </xf>
    <xf numFmtId="165" fontId="14" fillId="10" borderId="1" xfId="0" applyNumberFormat="1" applyFont="1" applyFill="1" applyAlignment="1" applyProtection="1">
      <alignment horizontal="right" vertical="center"/>
      <protection locked="0"/>
    </xf>
    <xf numFmtId="164" fontId="13" fillId="10" borderId="1" xfId="0" applyFont="1" applyFill="1" applyAlignment="1" applyProtection="1">
      <alignment horizontal="center" vertical="center"/>
      <protection locked="0"/>
    </xf>
    <xf numFmtId="165" fontId="14" fillId="10" borderId="25" xfId="0" applyNumberFormat="1" applyFont="1" applyFill="1" applyBorder="1" applyAlignment="1" applyProtection="1">
      <alignment horizontal="right" vertical="center"/>
      <protection locked="0"/>
    </xf>
    <xf numFmtId="166" fontId="14" fillId="10" borderId="29" xfId="0" applyNumberFormat="1" applyFont="1" applyFill="1" applyBorder="1" applyAlignment="1" applyProtection="1">
      <alignment vertical="center"/>
      <protection locked="0"/>
    </xf>
    <xf numFmtId="164" fontId="13" fillId="10" borderId="27" xfId="0" applyFont="1" applyFill="1" applyBorder="1" applyAlignment="1" applyProtection="1">
      <alignment horizontal="center" vertical="center"/>
      <protection locked="0"/>
    </xf>
    <xf numFmtId="164" fontId="13" fillId="10" borderId="24" xfId="0" applyFont="1" applyFill="1" applyBorder="1" applyAlignment="1" applyProtection="1">
      <alignment horizontal="center" vertical="center" wrapText="1"/>
      <protection locked="0"/>
    </xf>
    <xf numFmtId="165" fontId="14" fillId="10" borderId="21" xfId="0" applyNumberFormat="1" applyFont="1" applyFill="1" applyBorder="1" applyAlignment="1" applyProtection="1">
      <alignment horizontal="right" vertical="center"/>
      <protection locked="0"/>
    </xf>
    <xf numFmtId="164" fontId="13" fillId="10" borderId="21" xfId="0" applyFont="1" applyFill="1" applyBorder="1" applyAlignment="1" applyProtection="1">
      <alignment horizontal="center" vertical="center"/>
      <protection locked="0"/>
    </xf>
    <xf numFmtId="165" fontId="14" fillId="10" borderId="22" xfId="0" applyNumberFormat="1" applyFont="1" applyFill="1" applyBorder="1" applyAlignment="1" applyProtection="1">
      <alignment horizontal="right" vertical="center"/>
      <protection locked="0"/>
    </xf>
    <xf numFmtId="166" fontId="14" fillId="10" borderId="30" xfId="0" applyNumberFormat="1" applyFont="1" applyFill="1" applyBorder="1" applyAlignment="1" applyProtection="1">
      <alignment vertical="center"/>
      <protection locked="0"/>
    </xf>
    <xf numFmtId="164" fontId="15" fillId="9" borderId="0" xfId="0" applyFont="1" applyFill="1" applyBorder="1" applyAlignment="1">
      <alignment vertical="center" wrapText="1"/>
    </xf>
    <xf numFmtId="164" fontId="15" fillId="9" borderId="0" xfId="0" applyFont="1" applyFill="1" applyBorder="1" applyAlignment="1">
      <alignment vertical="center"/>
    </xf>
    <xf numFmtId="1" fontId="13" fillId="9" borderId="0" xfId="0" applyNumberFormat="1" applyFont="1" applyFill="1" applyBorder="1" applyAlignment="1">
      <alignment vertical="center"/>
    </xf>
    <xf numFmtId="164" fontId="14" fillId="9" borderId="0" xfId="0" applyFont="1" applyFill="1" applyBorder="1" applyAlignment="1" applyProtection="1">
      <alignment vertical="center"/>
      <protection locked="0"/>
    </xf>
    <xf numFmtId="164" fontId="13" fillId="9" borderId="5" xfId="0" applyFont="1" applyFill="1" applyBorder="1" applyAlignment="1" applyProtection="1">
      <alignment vertical="center"/>
      <protection locked="0"/>
    </xf>
    <xf numFmtId="164" fontId="13" fillId="9" borderId="0" xfId="0" applyFont="1" applyFill="1" applyBorder="1" applyAlignment="1">
      <alignment vertical="center"/>
    </xf>
    <xf numFmtId="164" fontId="13" fillId="9" borderId="7" xfId="0" applyFont="1" applyFill="1" applyBorder="1" applyAlignment="1">
      <alignment vertical="center"/>
    </xf>
    <xf numFmtId="1" fontId="13" fillId="9" borderId="7" xfId="0" applyNumberFormat="1" applyFont="1" applyFill="1" applyBorder="1" applyAlignment="1">
      <alignment vertical="center"/>
    </xf>
    <xf numFmtId="164" fontId="13" fillId="9" borderId="7" xfId="0" applyFont="1" applyFill="1" applyBorder="1" applyAlignment="1" applyProtection="1">
      <alignment vertical="center"/>
      <protection locked="0"/>
    </xf>
    <xf numFmtId="164" fontId="13" fillId="9" borderId="8" xfId="0" applyFont="1" applyFill="1" applyBorder="1" applyAlignment="1" applyProtection="1">
      <alignment horizontal="right" vertical="center"/>
      <protection locked="0"/>
    </xf>
    <xf numFmtId="164" fontId="13" fillId="9" borderId="4" xfId="0" applyFont="1" applyFill="1" applyBorder="1" applyAlignment="1">
      <alignment vertical="center"/>
    </xf>
    <xf numFmtId="164" fontId="14" fillId="9" borderId="0" xfId="0" applyFont="1" applyFill="1" applyBorder="1" applyAlignment="1">
      <alignment horizontal="left" vertical="center" wrapText="1"/>
    </xf>
    <xf numFmtId="164" fontId="13" fillId="9" borderId="6" xfId="0" applyFont="1" applyFill="1" applyBorder="1" applyAlignment="1">
      <alignment vertical="center"/>
    </xf>
    <xf numFmtId="164" fontId="13" fillId="9" borderId="7" xfId="0" applyFont="1" applyFill="1" applyBorder="1" applyAlignment="1">
      <alignment vertical="center" wrapText="1"/>
    </xf>
    <xf numFmtId="164" fontId="13" fillId="10" borderId="4" xfId="0" applyFont="1" applyFill="1" applyBorder="1" applyAlignment="1">
      <alignment vertical="center"/>
    </xf>
    <xf numFmtId="164" fontId="13" fillId="10" borderId="6" xfId="0" applyFont="1" applyFill="1" applyBorder="1" applyAlignment="1">
      <alignment vertical="center"/>
    </xf>
    <xf numFmtId="164" fontId="14" fillId="10" borderId="0" xfId="0" applyFont="1" applyFill="1" applyBorder="1" applyAlignment="1">
      <alignment horizontal="left" vertical="center" wrapText="1"/>
    </xf>
    <xf numFmtId="164" fontId="13" fillId="10" borderId="0" xfId="0" applyFont="1" applyFill="1" applyBorder="1" applyAlignment="1">
      <alignment vertical="center"/>
    </xf>
    <xf numFmtId="1" fontId="13" fillId="10" borderId="0" xfId="0" applyNumberFormat="1" applyFont="1" applyFill="1" applyBorder="1" applyAlignment="1">
      <alignment vertical="center"/>
    </xf>
    <xf numFmtId="164" fontId="14" fillId="10" borderId="0" xfId="0" applyFont="1" applyFill="1" applyBorder="1" applyAlignment="1" applyProtection="1">
      <alignment vertical="center"/>
      <protection locked="0"/>
    </xf>
    <xf numFmtId="164" fontId="13" fillId="10" borderId="5" xfId="0" applyFont="1" applyFill="1" applyBorder="1" applyAlignment="1" applyProtection="1">
      <alignment vertical="center"/>
      <protection locked="0"/>
    </xf>
    <xf numFmtId="164" fontId="13" fillId="10" borderId="7" xfId="0" applyFont="1" applyFill="1" applyBorder="1" applyAlignment="1">
      <alignment vertical="center" wrapText="1"/>
    </xf>
    <xf numFmtId="164" fontId="13" fillId="10" borderId="7" xfId="0" applyFont="1" applyFill="1" applyBorder="1" applyAlignment="1">
      <alignment vertical="center"/>
    </xf>
    <xf numFmtId="1" fontId="13" fillId="10" borderId="7" xfId="0" applyNumberFormat="1" applyFont="1" applyFill="1" applyBorder="1" applyAlignment="1">
      <alignment vertical="center"/>
    </xf>
    <xf numFmtId="164" fontId="13" fillId="10" borderId="7" xfId="0" applyFont="1" applyFill="1" applyBorder="1" applyAlignment="1" applyProtection="1">
      <alignment vertical="center"/>
      <protection locked="0"/>
    </xf>
    <xf numFmtId="164" fontId="13" fillId="10" borderId="8" xfId="0" applyFont="1" applyFill="1" applyBorder="1" applyAlignment="1" applyProtection="1">
      <alignment horizontal="right" vertical="center"/>
      <protection locked="0"/>
    </xf>
    <xf numFmtId="164" fontId="15" fillId="10" borderId="0" xfId="0" applyFont="1" applyFill="1" applyBorder="1" applyAlignment="1">
      <alignment vertical="center" wrapText="1"/>
    </xf>
    <xf numFmtId="164" fontId="15" fillId="10" borderId="0" xfId="0" applyFont="1" applyFill="1" applyBorder="1" applyAlignment="1">
      <alignment vertical="center"/>
    </xf>
    <xf numFmtId="14" fontId="13" fillId="2" borderId="14" xfId="0" applyNumberFormat="1" applyFont="1" applyFill="1" applyBorder="1" applyAlignment="1" applyProtection="1">
      <alignment vertical="center"/>
      <protection locked="0"/>
    </xf>
    <xf numFmtId="14" fontId="29" fillId="0" borderId="0" xfId="0" applyNumberFormat="1" applyFont="1" applyBorder="1" applyAlignment="1">
      <alignment vertical="center"/>
    </xf>
    <xf numFmtId="164" fontId="8" fillId="0" borderId="0" xfId="0" applyFont="1" applyBorder="1" applyAlignment="1">
      <alignment horizontal="center" vertical="center"/>
    </xf>
    <xf numFmtId="164" fontId="7" fillId="3" borderId="0" xfId="0" applyFont="1" applyFill="1" applyBorder="1" applyAlignment="1">
      <alignment horizontal="center" vertical="center" wrapText="1"/>
    </xf>
    <xf numFmtId="164" fontId="13" fillId="0" borderId="27" xfId="0" applyFont="1" applyBorder="1" applyAlignment="1">
      <alignment horizontal="center" vertical="center"/>
    </xf>
    <xf numFmtId="164" fontId="13" fillId="0" borderId="37" xfId="0" applyFont="1" applyBorder="1" applyAlignment="1">
      <alignment horizontal="center" vertical="center"/>
    </xf>
    <xf numFmtId="164" fontId="13" fillId="0" borderId="38" xfId="0" applyFont="1" applyBorder="1" applyAlignment="1">
      <alignment horizontal="center" vertical="center"/>
    </xf>
    <xf numFmtId="164" fontId="14" fillId="10" borderId="32" xfId="0" applyFont="1" applyFill="1" applyBorder="1" applyAlignment="1">
      <alignment horizontal="left" vertical="center"/>
    </xf>
    <xf numFmtId="164" fontId="14" fillId="10" borderId="33" xfId="0" applyFont="1" applyFill="1" applyBorder="1" applyAlignment="1">
      <alignment horizontal="left" vertical="center"/>
    </xf>
    <xf numFmtId="164" fontId="14" fillId="10" borderId="34" xfId="0" applyFont="1" applyFill="1" applyBorder="1" applyAlignment="1">
      <alignment horizontal="left" vertical="center"/>
    </xf>
    <xf numFmtId="164" fontId="13" fillId="2" borderId="9" xfId="0" applyFont="1" applyFill="1" applyBorder="1" applyAlignment="1">
      <alignment horizontal="center" vertical="center" wrapText="1"/>
    </xf>
    <xf numFmtId="164" fontId="13" fillId="2" borderId="10" xfId="0" applyFont="1" applyFill="1" applyBorder="1" applyAlignment="1">
      <alignment horizontal="center" vertical="center" wrapText="1"/>
    </xf>
    <xf numFmtId="164" fontId="13" fillId="2" borderId="11" xfId="0" applyFont="1" applyFill="1" applyBorder="1" applyAlignment="1">
      <alignment horizontal="center" vertical="center" wrapText="1"/>
    </xf>
    <xf numFmtId="164" fontId="14" fillId="7" borderId="32" xfId="0" applyFont="1" applyFill="1" applyBorder="1" applyAlignment="1">
      <alignment horizontal="left" vertical="center"/>
    </xf>
    <xf numFmtId="164" fontId="14" fillId="7" borderId="33" xfId="0" applyFont="1" applyFill="1" applyBorder="1" applyAlignment="1">
      <alignment horizontal="left" vertical="center"/>
    </xf>
    <xf numFmtId="164" fontId="14" fillId="7" borderId="34" xfId="0" applyFont="1" applyFill="1" applyBorder="1" applyAlignment="1">
      <alignment horizontal="left" vertical="center"/>
    </xf>
    <xf numFmtId="164" fontId="14" fillId="8" borderId="32" xfId="0" applyFont="1" applyFill="1" applyBorder="1" applyAlignment="1">
      <alignment horizontal="left" vertical="center"/>
    </xf>
    <xf numFmtId="164" fontId="14" fillId="8" borderId="33" xfId="0" applyFont="1" applyFill="1" applyBorder="1" applyAlignment="1">
      <alignment horizontal="left" vertical="center"/>
    </xf>
    <xf numFmtId="164" fontId="14" fillId="8" borderId="34" xfId="0" applyFont="1" applyFill="1" applyBorder="1" applyAlignment="1">
      <alignment horizontal="left" vertical="center"/>
    </xf>
    <xf numFmtId="164" fontId="14" fillId="9" borderId="32" xfId="0" applyFont="1" applyFill="1" applyBorder="1" applyAlignment="1">
      <alignment horizontal="left" vertical="center"/>
    </xf>
    <xf numFmtId="164" fontId="14" fillId="9" borderId="33" xfId="0" applyFont="1" applyFill="1" applyBorder="1" applyAlignment="1">
      <alignment horizontal="left" vertical="center"/>
    </xf>
    <xf numFmtId="164" fontId="14" fillId="9" borderId="34" xfId="0" applyFont="1" applyFill="1" applyBorder="1" applyAlignment="1">
      <alignment horizontal="left" vertical="center"/>
    </xf>
    <xf numFmtId="164" fontId="14" fillId="2" borderId="32" xfId="0" applyFont="1" applyFill="1" applyBorder="1" applyAlignment="1">
      <alignment horizontal="left" vertical="center"/>
    </xf>
    <xf numFmtId="164" fontId="14" fillId="2" borderId="33" xfId="0" applyFont="1" applyFill="1" applyBorder="1" applyAlignment="1">
      <alignment horizontal="left" vertical="center"/>
    </xf>
    <xf numFmtId="164" fontId="14" fillId="2" borderId="34" xfId="0" applyFont="1" applyFill="1" applyBorder="1" applyAlignment="1">
      <alignment horizontal="left" vertical="center"/>
    </xf>
    <xf numFmtId="164" fontId="14" fillId="0" borderId="35" xfId="0" applyFont="1" applyBorder="1" applyAlignment="1">
      <alignment horizontal="left" vertical="center"/>
    </xf>
    <xf numFmtId="164" fontId="14" fillId="0" borderId="36" xfId="0" applyFont="1" applyBorder="1" applyAlignment="1">
      <alignment horizontal="left" vertical="center"/>
    </xf>
  </cellXfs>
  <cellStyles count="20">
    <cellStyle name="Euro" xfId="1" xr:uid="{00000000-0005-0000-0000-000000000000}"/>
    <cellStyle name="Euro 2" xfId="2" xr:uid="{00000000-0005-0000-0000-000001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Normal" xfId="0" builtinId="0"/>
    <cellStyle name="Normal 2" xfId="3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FC"/>
      <color rgb="FFFFBFFC"/>
      <color rgb="FFFFB9FA"/>
      <color rgb="FFBF4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142240</xdr:colOff>
      <xdr:row>0</xdr:row>
      <xdr:rowOff>81280</xdr:rowOff>
    </xdr:from>
    <xdr:to>
      <xdr:col>1</xdr:col>
      <xdr:colOff>3586703</xdr:colOff>
      <xdr:row>2</xdr:row>
      <xdr:rowOff>57149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AABEE69-7812-2D41-B8FA-9580299C3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240" y="81280"/>
          <a:ext cx="4104863" cy="11442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142240</xdr:colOff>
      <xdr:row>0</xdr:row>
      <xdr:rowOff>81280</xdr:rowOff>
    </xdr:from>
    <xdr:to>
      <xdr:col>1</xdr:col>
      <xdr:colOff>3586703</xdr:colOff>
      <xdr:row>2</xdr:row>
      <xdr:rowOff>57149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944429-A78E-9541-8A68-6FB8AE401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240" y="81280"/>
          <a:ext cx="4104863" cy="11442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142240</xdr:colOff>
      <xdr:row>0</xdr:row>
      <xdr:rowOff>81280</xdr:rowOff>
    </xdr:from>
    <xdr:to>
      <xdr:col>1</xdr:col>
      <xdr:colOff>3586703</xdr:colOff>
      <xdr:row>2</xdr:row>
      <xdr:rowOff>57149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4AAA86-7DA7-9247-9CEA-B3E1123C5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240" y="81280"/>
          <a:ext cx="4104863" cy="114426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142240</xdr:colOff>
      <xdr:row>0</xdr:row>
      <xdr:rowOff>81280</xdr:rowOff>
    </xdr:from>
    <xdr:to>
      <xdr:col>1</xdr:col>
      <xdr:colOff>3586703</xdr:colOff>
      <xdr:row>2</xdr:row>
      <xdr:rowOff>57149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4909F50-987F-CF43-A0F3-D57453792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240" y="81280"/>
          <a:ext cx="4104863" cy="114426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142240</xdr:colOff>
      <xdr:row>0</xdr:row>
      <xdr:rowOff>81280</xdr:rowOff>
    </xdr:from>
    <xdr:to>
      <xdr:col>1</xdr:col>
      <xdr:colOff>3586703</xdr:colOff>
      <xdr:row>2</xdr:row>
      <xdr:rowOff>57149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869ADA3-6CDD-4C4A-AAAE-13D758AF6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240" y="81280"/>
          <a:ext cx="4104863" cy="1144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5.6.1.5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118"/>
  <sheetViews>
    <sheetView workbookViewId="0">
      <selection activeCell="A16" sqref="A16"/>
    </sheetView>
  </sheetViews>
  <sheetFormatPr baseColWidth="10" defaultColWidth="10.77734375" defaultRowHeight="13.2" x14ac:dyDescent="0.25"/>
  <cols>
    <col min="1" max="1" width="77.77734375" style="2" customWidth="1"/>
    <col min="2" max="2" width="8.77734375" style="2" customWidth="1"/>
    <col min="3" max="3" width="10.77734375" style="3" customWidth="1"/>
    <col min="4" max="4" width="10.77734375" style="2" customWidth="1"/>
    <col min="5" max="5" width="14.77734375" style="2" customWidth="1"/>
    <col min="6" max="16384" width="10.77734375" style="1"/>
  </cols>
  <sheetData>
    <row r="1" spans="1:5" x14ac:dyDescent="0.25">
      <c r="A1" s="4"/>
      <c r="B1" s="5"/>
      <c r="C1" s="6"/>
      <c r="D1" s="7"/>
      <c r="E1" s="35">
        <v>35747</v>
      </c>
    </row>
    <row r="2" spans="1:5" x14ac:dyDescent="0.25">
      <c r="A2" s="8" t="s">
        <v>3</v>
      </c>
      <c r="B2" s="9" t="s">
        <v>0</v>
      </c>
      <c r="C2" s="10"/>
      <c r="D2" s="9"/>
      <c r="E2" s="36" t="s">
        <v>12</v>
      </c>
    </row>
    <row r="3" spans="1:5" x14ac:dyDescent="0.25">
      <c r="A3" s="8"/>
      <c r="B3" s="9" t="s">
        <v>1</v>
      </c>
      <c r="C3" s="10"/>
      <c r="D3" s="9"/>
      <c r="E3" s="11"/>
    </row>
    <row r="4" spans="1:5" x14ac:dyDescent="0.25">
      <c r="A4" s="12" t="s">
        <v>4</v>
      </c>
      <c r="B4" s="13" t="s">
        <v>2</v>
      </c>
      <c r="C4" s="10"/>
      <c r="D4" s="13"/>
      <c r="E4" s="11"/>
    </row>
    <row r="5" spans="1:5" x14ac:dyDescent="0.25">
      <c r="A5" s="14"/>
      <c r="B5" s="15"/>
      <c r="C5" s="16"/>
      <c r="D5" s="15"/>
      <c r="E5" s="17" t="s">
        <v>5</v>
      </c>
    </row>
    <row r="6" spans="1:5" x14ac:dyDescent="0.25">
      <c r="A6" s="18" t="s">
        <v>6</v>
      </c>
      <c r="B6" s="19"/>
      <c r="C6" s="20"/>
      <c r="D6" s="19"/>
      <c r="E6" s="18"/>
    </row>
    <row r="7" spans="1:5" x14ac:dyDescent="0.2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x14ac:dyDescent="0.25">
      <c r="A8" s="23"/>
      <c r="B8" s="24"/>
      <c r="C8" s="25"/>
      <c r="D8" s="24"/>
      <c r="E8" s="23"/>
    </row>
    <row r="9" spans="1:5" s="2" customFormat="1" ht="12.75" customHeight="1" x14ac:dyDescent="0.25">
      <c r="A9" s="26"/>
      <c r="B9" s="19"/>
      <c r="C9" s="20"/>
      <c r="D9" s="39"/>
      <c r="E9" s="40"/>
    </row>
    <row r="10" spans="1:5" s="2" customFormat="1" ht="12.75" customHeight="1" x14ac:dyDescent="0.25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 x14ac:dyDescent="0.25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 x14ac:dyDescent="0.25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 x14ac:dyDescent="0.25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 x14ac:dyDescent="0.25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 x14ac:dyDescent="0.25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 x14ac:dyDescent="0.25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 x14ac:dyDescent="0.25">
      <c r="A17" s="27"/>
      <c r="B17" s="28"/>
      <c r="C17" s="29"/>
      <c r="D17" s="41"/>
      <c r="E17" s="41"/>
    </row>
    <row r="18" spans="1:5" s="2" customFormat="1" ht="12.75" customHeight="1" x14ac:dyDescent="0.25">
      <c r="A18" s="27"/>
      <c r="B18" s="28"/>
      <c r="C18" s="29"/>
      <c r="D18" s="41"/>
      <c r="E18" s="41"/>
    </row>
    <row r="19" spans="1:5" s="2" customFormat="1" ht="12.75" customHeight="1" x14ac:dyDescent="0.25">
      <c r="A19" s="27"/>
      <c r="B19" s="28"/>
      <c r="C19" s="29"/>
      <c r="D19" s="41"/>
      <c r="E19" s="41"/>
    </row>
    <row r="20" spans="1:5" s="2" customFormat="1" ht="12.75" customHeight="1" x14ac:dyDescent="0.25">
      <c r="A20" s="27"/>
      <c r="B20" s="28"/>
      <c r="C20" s="29"/>
      <c r="D20" s="41"/>
      <c r="E20" s="41"/>
    </row>
    <row r="21" spans="1:5" s="2" customFormat="1" ht="12.75" customHeight="1" x14ac:dyDescent="0.25">
      <c r="A21" s="27"/>
      <c r="B21" s="28"/>
      <c r="C21" s="29"/>
      <c r="D21" s="41"/>
      <c r="E21" s="41"/>
    </row>
    <row r="22" spans="1:5" s="2" customFormat="1" ht="12.75" customHeight="1" x14ac:dyDescent="0.25">
      <c r="A22" s="27"/>
      <c r="B22" s="28"/>
      <c r="C22" s="29"/>
      <c r="D22" s="41"/>
      <c r="E22" s="41"/>
    </row>
    <row r="23" spans="1:5" s="2" customFormat="1" ht="12.75" customHeight="1" x14ac:dyDescent="0.25">
      <c r="A23" s="27"/>
      <c r="B23" s="28"/>
      <c r="C23" s="29"/>
      <c r="D23" s="41"/>
      <c r="E23" s="41"/>
    </row>
    <row r="24" spans="1:5" s="2" customFormat="1" ht="12.75" customHeight="1" x14ac:dyDescent="0.25">
      <c r="A24" s="27"/>
      <c r="B24" s="28"/>
      <c r="C24" s="29"/>
      <c r="D24" s="41"/>
      <c r="E24" s="41"/>
    </row>
    <row r="25" spans="1:5" s="2" customFormat="1" ht="12.75" customHeight="1" x14ac:dyDescent="0.25">
      <c r="A25" s="27"/>
      <c r="B25" s="28"/>
      <c r="C25" s="29"/>
      <c r="D25" s="41"/>
      <c r="E25" s="41"/>
    </row>
    <row r="26" spans="1:5" s="2" customFormat="1" ht="12.75" customHeight="1" x14ac:dyDescent="0.25">
      <c r="A26" s="27"/>
      <c r="B26" s="28"/>
      <c r="C26" s="29"/>
      <c r="D26" s="41"/>
      <c r="E26" s="41"/>
    </row>
    <row r="27" spans="1:5" s="2" customFormat="1" ht="12.75" customHeight="1" x14ac:dyDescent="0.25">
      <c r="A27" s="27"/>
      <c r="B27" s="28"/>
      <c r="C27" s="29"/>
      <c r="D27" s="41"/>
      <c r="E27" s="41"/>
    </row>
    <row r="28" spans="1:5" s="2" customFormat="1" ht="12.75" customHeight="1" x14ac:dyDescent="0.25">
      <c r="A28" s="27"/>
      <c r="B28" s="28"/>
      <c r="C28" s="29"/>
      <c r="D28" s="41"/>
      <c r="E28" s="41"/>
    </row>
    <row r="29" spans="1:5" s="2" customFormat="1" ht="12.75" customHeight="1" x14ac:dyDescent="0.25">
      <c r="A29" s="27"/>
      <c r="B29" s="28"/>
      <c r="C29" s="29"/>
      <c r="D29" s="41"/>
      <c r="E29" s="41"/>
    </row>
    <row r="30" spans="1:5" s="2" customFormat="1" ht="12.75" customHeight="1" x14ac:dyDescent="0.25">
      <c r="A30" s="27"/>
      <c r="B30" s="28"/>
      <c r="C30" s="29"/>
      <c r="D30" s="41"/>
      <c r="E30" s="41"/>
    </row>
    <row r="31" spans="1:5" s="2" customFormat="1" ht="12.75" customHeight="1" x14ac:dyDescent="0.25">
      <c r="A31" s="27"/>
      <c r="B31" s="28"/>
      <c r="C31" s="29"/>
      <c r="D31" s="41"/>
      <c r="E31" s="41"/>
    </row>
    <row r="32" spans="1:5" s="2" customFormat="1" ht="12.75" customHeight="1" x14ac:dyDescent="0.25">
      <c r="A32" s="27"/>
      <c r="B32" s="28"/>
      <c r="C32" s="29"/>
      <c r="D32" s="41"/>
      <c r="E32" s="41"/>
    </row>
    <row r="33" spans="1:5" s="2" customFormat="1" ht="12.75" customHeight="1" x14ac:dyDescent="0.25">
      <c r="A33" s="27"/>
      <c r="B33" s="28"/>
      <c r="C33" s="29"/>
      <c r="D33" s="41"/>
      <c r="E33" s="41"/>
    </row>
    <row r="34" spans="1:5" s="2" customFormat="1" ht="12.75" customHeight="1" x14ac:dyDescent="0.25">
      <c r="A34" s="27"/>
      <c r="B34" s="28"/>
      <c r="C34" s="29"/>
      <c r="D34" s="41"/>
      <c r="E34" s="41"/>
    </row>
    <row r="35" spans="1:5" s="2" customFormat="1" ht="12.75" customHeight="1" x14ac:dyDescent="0.25">
      <c r="A35" s="27"/>
      <c r="B35" s="28"/>
      <c r="C35" s="29"/>
      <c r="D35" s="41"/>
      <c r="E35" s="41"/>
    </row>
    <row r="36" spans="1:5" s="2" customFormat="1" ht="12.75" customHeight="1" x14ac:dyDescent="0.25">
      <c r="A36" s="27"/>
      <c r="B36" s="28"/>
      <c r="C36" s="29"/>
      <c r="D36" s="41"/>
      <c r="E36" s="41"/>
    </row>
    <row r="37" spans="1:5" s="2" customFormat="1" ht="12.75" customHeight="1" x14ac:dyDescent="0.25">
      <c r="A37" s="27"/>
      <c r="B37" s="28"/>
      <c r="C37" s="29"/>
      <c r="D37" s="41"/>
      <c r="E37" s="41"/>
    </row>
    <row r="38" spans="1:5" s="2" customFormat="1" ht="12.75" customHeight="1" x14ac:dyDescent="0.25">
      <c r="A38" s="27"/>
      <c r="B38" s="28"/>
      <c r="C38" s="29"/>
      <c r="D38" s="41"/>
      <c r="E38" s="41"/>
    </row>
    <row r="39" spans="1:5" s="2" customFormat="1" ht="12.75" customHeight="1" x14ac:dyDescent="0.25">
      <c r="A39" s="27"/>
      <c r="B39" s="28"/>
      <c r="C39" s="29"/>
      <c r="D39" s="41"/>
      <c r="E39" s="41"/>
    </row>
    <row r="40" spans="1:5" s="2" customFormat="1" ht="12.75" customHeight="1" x14ac:dyDescent="0.25">
      <c r="A40" s="27"/>
      <c r="B40" s="28"/>
      <c r="C40" s="29"/>
      <c r="D40" s="41"/>
      <c r="E40" s="41"/>
    </row>
    <row r="41" spans="1:5" s="2" customFormat="1" ht="12.75" customHeight="1" x14ac:dyDescent="0.25">
      <c r="A41" s="27"/>
      <c r="B41" s="28"/>
      <c r="C41" s="29"/>
      <c r="D41" s="41"/>
      <c r="E41" s="41"/>
    </row>
    <row r="42" spans="1:5" s="2" customFormat="1" ht="12.75" customHeight="1" x14ac:dyDescent="0.25">
      <c r="A42" s="27"/>
      <c r="B42" s="28"/>
      <c r="C42" s="29"/>
      <c r="D42" s="41"/>
      <c r="E42" s="41"/>
    </row>
    <row r="43" spans="1:5" s="2" customFormat="1" ht="12.75" customHeight="1" x14ac:dyDescent="0.25">
      <c r="A43" s="27"/>
      <c r="B43" s="28"/>
      <c r="C43" s="29"/>
      <c r="D43" s="41"/>
      <c r="E43" s="41"/>
    </row>
    <row r="44" spans="1:5" s="2" customFormat="1" ht="12.75" customHeight="1" x14ac:dyDescent="0.25">
      <c r="A44" s="27"/>
      <c r="B44" s="28"/>
      <c r="C44" s="29"/>
      <c r="D44" s="41"/>
      <c r="E44" s="41"/>
    </row>
    <row r="45" spans="1:5" s="2" customFormat="1" ht="12.75" customHeight="1" x14ac:dyDescent="0.25">
      <c r="A45" s="27"/>
      <c r="B45" s="28"/>
      <c r="C45" s="29"/>
      <c r="D45" s="41"/>
      <c r="E45" s="41"/>
    </row>
    <row r="46" spans="1:5" s="2" customFormat="1" ht="12.75" customHeight="1" x14ac:dyDescent="0.25">
      <c r="A46" s="27"/>
      <c r="B46" s="28"/>
      <c r="C46" s="29"/>
      <c r="D46" s="41"/>
      <c r="E46" s="41"/>
    </row>
    <row r="47" spans="1:5" s="2" customFormat="1" ht="12.75" customHeight="1" x14ac:dyDescent="0.25">
      <c r="A47" s="27"/>
      <c r="B47" s="28"/>
      <c r="C47" s="29"/>
      <c r="D47" s="41"/>
      <c r="E47" s="41"/>
    </row>
    <row r="48" spans="1:5" s="2" customFormat="1" ht="12.75" customHeight="1" x14ac:dyDescent="0.25">
      <c r="A48" s="27"/>
      <c r="B48" s="28"/>
      <c r="C48" s="29"/>
      <c r="D48" s="41"/>
      <c r="E48" s="41"/>
    </row>
    <row r="49" spans="1:5" s="2" customFormat="1" ht="12.75" customHeight="1" x14ac:dyDescent="0.25">
      <c r="A49" s="27"/>
      <c r="B49" s="28"/>
      <c r="C49" s="29"/>
      <c r="D49" s="41"/>
      <c r="E49" s="41"/>
    </row>
    <row r="50" spans="1:5" s="2" customFormat="1" ht="12.75" customHeight="1" x14ac:dyDescent="0.25">
      <c r="A50" s="27"/>
      <c r="B50" s="28"/>
      <c r="C50" s="29"/>
      <c r="D50" s="41"/>
      <c r="E50" s="41"/>
    </row>
    <row r="51" spans="1:5" s="2" customFormat="1" ht="12.75" customHeight="1" x14ac:dyDescent="0.25">
      <c r="A51" s="27"/>
      <c r="B51" s="28"/>
      <c r="C51" s="29"/>
      <c r="D51" s="41"/>
      <c r="E51" s="41"/>
    </row>
    <row r="52" spans="1:5" s="2" customFormat="1" ht="12.75" customHeight="1" x14ac:dyDescent="0.25">
      <c r="A52" s="27"/>
      <c r="B52" s="28"/>
      <c r="C52" s="29"/>
      <c r="D52" s="41"/>
      <c r="E52" s="41"/>
    </row>
    <row r="53" spans="1:5" s="2" customFormat="1" ht="12.75" customHeight="1" x14ac:dyDescent="0.25">
      <c r="A53" s="27"/>
      <c r="B53" s="28"/>
      <c r="C53" s="29"/>
      <c r="D53" s="41"/>
      <c r="E53" s="41"/>
    </row>
    <row r="54" spans="1:5" s="2" customFormat="1" ht="12.75" customHeight="1" x14ac:dyDescent="0.25">
      <c r="A54" s="27"/>
      <c r="B54" s="28"/>
      <c r="C54" s="29"/>
      <c r="D54" s="41"/>
      <c r="E54" s="41"/>
    </row>
    <row r="55" spans="1:5" s="2" customFormat="1" ht="12.75" customHeight="1" x14ac:dyDescent="0.25">
      <c r="A55" s="27"/>
      <c r="B55" s="28"/>
      <c r="C55" s="29"/>
      <c r="D55" s="41"/>
      <c r="E55" s="41"/>
    </row>
    <row r="56" spans="1:5" s="2" customFormat="1" ht="12.75" customHeight="1" x14ac:dyDescent="0.25">
      <c r="A56" s="27"/>
      <c r="B56" s="28"/>
      <c r="C56" s="29"/>
      <c r="D56" s="41"/>
      <c r="E56" s="41"/>
    </row>
    <row r="57" spans="1:5" s="2" customFormat="1" ht="12.75" customHeight="1" x14ac:dyDescent="0.25">
      <c r="A57" s="27"/>
      <c r="B57" s="28"/>
      <c r="C57" s="29"/>
      <c r="D57" s="41"/>
      <c r="E57" s="41"/>
    </row>
    <row r="58" spans="1:5" s="2" customFormat="1" ht="12.75" customHeight="1" x14ac:dyDescent="0.25">
      <c r="A58" s="27"/>
      <c r="B58" s="28"/>
      <c r="C58" s="29"/>
      <c r="D58" s="41"/>
      <c r="E58" s="41"/>
    </row>
    <row r="59" spans="1:5" s="2" customFormat="1" ht="12.75" customHeight="1" x14ac:dyDescent="0.25">
      <c r="A59" s="27"/>
      <c r="B59" s="28"/>
      <c r="C59" s="29"/>
      <c r="D59" s="41"/>
      <c r="E59" s="41"/>
    </row>
    <row r="60" spans="1:5" s="2" customFormat="1" ht="12.75" customHeight="1" x14ac:dyDescent="0.25">
      <c r="A60" s="27"/>
      <c r="B60" s="28"/>
      <c r="C60" s="29"/>
      <c r="D60" s="41"/>
      <c r="E60" s="41"/>
    </row>
    <row r="61" spans="1:5" s="2" customFormat="1" ht="12.75" customHeight="1" x14ac:dyDescent="0.25">
      <c r="A61" s="27"/>
      <c r="B61" s="28"/>
      <c r="C61" s="29"/>
      <c r="D61" s="41"/>
      <c r="E61" s="41"/>
    </row>
    <row r="62" spans="1:5" s="2" customFormat="1" ht="12.75" customHeight="1" x14ac:dyDescent="0.25">
      <c r="A62" s="27"/>
      <c r="B62" s="28"/>
      <c r="C62" s="29"/>
      <c r="D62" s="41"/>
      <c r="E62" s="41"/>
    </row>
    <row r="63" spans="1:5" s="2" customFormat="1" ht="12.75" customHeight="1" x14ac:dyDescent="0.25">
      <c r="A63" s="27"/>
      <c r="B63" s="28"/>
      <c r="C63" s="29"/>
      <c r="D63" s="41"/>
      <c r="E63" s="41"/>
    </row>
    <row r="64" spans="1:5" s="2" customFormat="1" ht="12.75" customHeight="1" x14ac:dyDescent="0.25">
      <c r="A64" s="27"/>
      <c r="B64" s="28"/>
      <c r="C64" s="29"/>
      <c r="D64" s="41"/>
      <c r="E64" s="41"/>
    </row>
    <row r="65" spans="1:5" s="2" customFormat="1" ht="12.75" customHeight="1" x14ac:dyDescent="0.25">
      <c r="A65" s="27"/>
      <c r="B65" s="28"/>
      <c r="C65" s="29"/>
      <c r="D65" s="41"/>
      <c r="E65" s="41"/>
    </row>
    <row r="66" spans="1:5" s="2" customFormat="1" ht="12.75" customHeight="1" x14ac:dyDescent="0.25">
      <c r="A66" s="27"/>
      <c r="B66" s="28"/>
      <c r="C66" s="29"/>
      <c r="D66" s="41"/>
      <c r="E66" s="41"/>
    </row>
    <row r="67" spans="1:5" s="2" customFormat="1" ht="12.75" customHeight="1" x14ac:dyDescent="0.25">
      <c r="A67" s="27"/>
      <c r="B67" s="28"/>
      <c r="C67" s="29"/>
      <c r="D67" s="41"/>
      <c r="E67" s="41"/>
    </row>
    <row r="68" spans="1:5" s="2" customFormat="1" ht="12.75" customHeight="1" x14ac:dyDescent="0.25">
      <c r="A68" s="27"/>
      <c r="B68" s="28"/>
      <c r="C68" s="29"/>
      <c r="D68" s="41"/>
      <c r="E68" s="41"/>
    </row>
    <row r="69" spans="1:5" s="2" customFormat="1" ht="12.75" customHeight="1" x14ac:dyDescent="0.25">
      <c r="A69" s="27"/>
      <c r="B69" s="28"/>
      <c r="C69" s="29"/>
      <c r="D69" s="41"/>
      <c r="E69" s="41"/>
    </row>
    <row r="70" spans="1:5" s="2" customFormat="1" ht="12.75" customHeight="1" x14ac:dyDescent="0.25">
      <c r="A70" s="27"/>
      <c r="B70" s="28"/>
      <c r="C70" s="29"/>
      <c r="D70" s="41"/>
      <c r="E70" s="41"/>
    </row>
    <row r="71" spans="1:5" s="2" customFormat="1" ht="12.75" customHeight="1" x14ac:dyDescent="0.25">
      <c r="A71" s="27"/>
      <c r="B71" s="28"/>
      <c r="C71" s="29"/>
      <c r="D71" s="41"/>
      <c r="E71" s="41"/>
    </row>
    <row r="72" spans="1:5" s="2" customFormat="1" ht="12.75" customHeight="1" x14ac:dyDescent="0.25">
      <c r="A72" s="27"/>
      <c r="B72" s="28"/>
      <c r="C72" s="29"/>
      <c r="D72" s="41"/>
      <c r="E72" s="41"/>
    </row>
    <row r="73" spans="1:5" s="2" customFormat="1" ht="12.75" customHeight="1" x14ac:dyDescent="0.25">
      <c r="A73" s="27"/>
      <c r="B73" s="28"/>
      <c r="C73" s="29"/>
      <c r="D73" s="41"/>
      <c r="E73" s="41"/>
    </row>
    <row r="74" spans="1:5" s="2" customFormat="1" ht="12.75" customHeight="1" x14ac:dyDescent="0.25">
      <c r="A74" s="27"/>
      <c r="B74" s="28"/>
      <c r="C74" s="29"/>
      <c r="D74" s="41"/>
      <c r="E74" s="41"/>
    </row>
    <row r="75" spans="1:5" s="2" customFormat="1" ht="12.75" customHeight="1" x14ac:dyDescent="0.25">
      <c r="A75" s="27"/>
      <c r="B75" s="28"/>
      <c r="C75" s="29"/>
      <c r="D75" s="41"/>
      <c r="E75" s="41"/>
    </row>
    <row r="76" spans="1:5" s="2" customFormat="1" ht="12.75" customHeight="1" x14ac:dyDescent="0.25">
      <c r="A76" s="27"/>
      <c r="B76" s="28"/>
      <c r="C76" s="29"/>
      <c r="D76" s="41"/>
      <c r="E76" s="41"/>
    </row>
    <row r="77" spans="1:5" s="2" customFormat="1" ht="12.75" customHeight="1" x14ac:dyDescent="0.25">
      <c r="A77" s="27"/>
      <c r="B77" s="28"/>
      <c r="C77" s="29"/>
      <c r="D77" s="41"/>
      <c r="E77" s="41"/>
    </row>
    <row r="78" spans="1:5" s="2" customFormat="1" ht="12.75" customHeight="1" x14ac:dyDescent="0.25">
      <c r="A78" s="27"/>
      <c r="B78" s="28"/>
      <c r="C78" s="29"/>
      <c r="D78" s="41"/>
      <c r="E78" s="41"/>
    </row>
    <row r="79" spans="1:5" s="2" customFormat="1" ht="12.75" customHeight="1" x14ac:dyDescent="0.25">
      <c r="A79" s="27"/>
      <c r="B79" s="28"/>
      <c r="C79" s="29"/>
      <c r="D79" s="41"/>
      <c r="E79" s="41"/>
    </row>
    <row r="80" spans="1:5" s="2" customFormat="1" ht="12.75" customHeight="1" x14ac:dyDescent="0.25">
      <c r="A80" s="27"/>
      <c r="B80" s="28"/>
      <c r="C80" s="29"/>
      <c r="D80" s="41"/>
      <c r="E80" s="41"/>
    </row>
    <row r="81" spans="1:5" s="2" customFormat="1" ht="12.75" customHeight="1" x14ac:dyDescent="0.25">
      <c r="A81" s="27"/>
      <c r="B81" s="28"/>
      <c r="C81" s="29"/>
      <c r="D81" s="41"/>
      <c r="E81" s="41"/>
    </row>
    <row r="82" spans="1:5" s="2" customFormat="1" ht="12.75" customHeight="1" x14ac:dyDescent="0.25">
      <c r="A82" s="27"/>
      <c r="B82" s="28"/>
      <c r="C82" s="29"/>
      <c r="D82" s="41"/>
      <c r="E82" s="41"/>
    </row>
    <row r="83" spans="1:5" s="2" customFormat="1" ht="12.75" customHeight="1" x14ac:dyDescent="0.25">
      <c r="A83" s="27"/>
      <c r="B83" s="28"/>
      <c r="C83" s="29"/>
      <c r="D83" s="41"/>
      <c r="E83" s="41"/>
    </row>
    <row r="84" spans="1:5" s="2" customFormat="1" ht="12.75" customHeight="1" x14ac:dyDescent="0.25">
      <c r="A84" s="27"/>
      <c r="B84" s="28"/>
      <c r="C84" s="29"/>
      <c r="D84" s="41"/>
      <c r="E84" s="41"/>
    </row>
    <row r="85" spans="1:5" s="2" customFormat="1" ht="12.75" customHeight="1" x14ac:dyDescent="0.25">
      <c r="A85" s="27"/>
      <c r="B85" s="28"/>
      <c r="C85" s="29"/>
      <c r="D85" s="41"/>
      <c r="E85" s="41"/>
    </row>
    <row r="86" spans="1:5" s="2" customFormat="1" ht="12.75" customHeight="1" x14ac:dyDescent="0.25">
      <c r="A86" s="27"/>
      <c r="B86" s="28"/>
      <c r="C86" s="29"/>
      <c r="D86" s="41"/>
      <c r="E86" s="41"/>
    </row>
    <row r="87" spans="1:5" s="2" customFormat="1" ht="12.75" customHeight="1" x14ac:dyDescent="0.25">
      <c r="A87" s="27"/>
      <c r="B87" s="28"/>
      <c r="C87" s="29"/>
      <c r="D87" s="41"/>
      <c r="E87" s="41"/>
    </row>
    <row r="88" spans="1:5" s="2" customFormat="1" ht="12.75" customHeight="1" x14ac:dyDescent="0.25">
      <c r="A88" s="27"/>
      <c r="B88" s="28"/>
      <c r="C88" s="29"/>
      <c r="D88" s="41"/>
      <c r="E88" s="41"/>
    </row>
    <row r="89" spans="1:5" s="2" customFormat="1" ht="12.75" customHeight="1" x14ac:dyDescent="0.25">
      <c r="A89" s="27"/>
      <c r="B89" s="28"/>
      <c r="C89" s="29"/>
      <c r="D89" s="41"/>
      <c r="E89" s="41"/>
    </row>
    <row r="90" spans="1:5" s="2" customFormat="1" ht="12.75" customHeight="1" x14ac:dyDescent="0.25">
      <c r="A90" s="27"/>
      <c r="B90" s="28"/>
      <c r="C90" s="29"/>
      <c r="D90" s="41"/>
      <c r="E90" s="41"/>
    </row>
    <row r="91" spans="1:5" s="2" customFormat="1" ht="12.75" customHeight="1" x14ac:dyDescent="0.25">
      <c r="A91" s="27"/>
      <c r="B91" s="28"/>
      <c r="C91" s="29"/>
      <c r="D91" s="41"/>
      <c r="E91" s="41"/>
    </row>
    <row r="92" spans="1:5" s="2" customFormat="1" ht="12.75" customHeight="1" x14ac:dyDescent="0.25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 x14ac:dyDescent="0.25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 x14ac:dyDescent="0.25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 x14ac:dyDescent="0.25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 x14ac:dyDescent="0.25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 x14ac:dyDescent="0.25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 x14ac:dyDescent="0.25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 x14ac:dyDescent="0.25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 x14ac:dyDescent="0.25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 x14ac:dyDescent="0.25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 x14ac:dyDescent="0.25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 x14ac:dyDescent="0.25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 x14ac:dyDescent="0.25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 x14ac:dyDescent="0.25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 x14ac:dyDescent="0.25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 x14ac:dyDescent="0.25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 x14ac:dyDescent="0.25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 x14ac:dyDescent="0.25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 x14ac:dyDescent="0.25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 x14ac:dyDescent="0.25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 x14ac:dyDescent="0.25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 x14ac:dyDescent="0.25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 x14ac:dyDescent="0.25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 x14ac:dyDescent="0.25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 x14ac:dyDescent="0.25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 x14ac:dyDescent="0.25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 x14ac:dyDescent="0.25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3:F31"/>
  <sheetViews>
    <sheetView workbookViewId="0">
      <selection activeCell="E32" sqref="E32"/>
    </sheetView>
  </sheetViews>
  <sheetFormatPr baseColWidth="10" defaultColWidth="10.77734375" defaultRowHeight="15" x14ac:dyDescent="0.25"/>
  <cols>
    <col min="1" max="1" width="21.44140625" style="45" customWidth="1"/>
    <col min="2" max="2" width="17.77734375" style="45" customWidth="1"/>
    <col min="3" max="3" width="21.77734375" style="46" customWidth="1"/>
    <col min="4" max="4" width="24.77734375" style="45" customWidth="1"/>
    <col min="5" max="5" width="14.77734375" style="45" customWidth="1"/>
    <col min="6" max="6" width="18.77734375" style="45" customWidth="1"/>
    <col min="7" max="16384" width="10.77734375" style="45"/>
  </cols>
  <sheetData>
    <row r="3" spans="1:6" ht="12" customHeight="1" x14ac:dyDescent="0.25">
      <c r="A3" s="296" t="s">
        <v>15</v>
      </c>
      <c r="B3" s="296"/>
      <c r="C3" s="296"/>
      <c r="D3" s="296"/>
      <c r="E3" s="296"/>
    </row>
    <row r="4" spans="1:6" ht="12" customHeight="1" x14ac:dyDescent="0.25">
      <c r="A4" s="296"/>
      <c r="B4" s="296"/>
      <c r="C4" s="296"/>
      <c r="D4" s="296"/>
      <c r="E4" s="296"/>
    </row>
    <row r="5" spans="1:6" ht="12" customHeight="1" x14ac:dyDescent="0.25">
      <c r="A5" s="296"/>
      <c r="B5" s="296"/>
      <c r="C5" s="296"/>
      <c r="D5" s="296"/>
      <c r="E5" s="296"/>
    </row>
    <row r="9" spans="1:6" x14ac:dyDescent="0.25">
      <c r="D9" s="295"/>
    </row>
    <row r="10" spans="1:6" x14ac:dyDescent="0.25">
      <c r="D10" s="47"/>
    </row>
    <row r="11" spans="1:6" x14ac:dyDescent="0.25">
      <c r="B11" s="51"/>
    </row>
    <row r="12" spans="1:6" ht="45" customHeight="1" x14ac:dyDescent="0.25">
      <c r="B12" s="297" t="s">
        <v>277</v>
      </c>
      <c r="C12" s="297"/>
      <c r="D12" s="297"/>
      <c r="E12" s="297"/>
      <c r="F12" s="297"/>
    </row>
    <row r="13" spans="1:6" x14ac:dyDescent="0.25">
      <c r="B13" s="48"/>
      <c r="C13" s="49"/>
      <c r="D13" s="50"/>
      <c r="E13" s="50"/>
    </row>
    <row r="14" spans="1:6" x14ac:dyDescent="0.25">
      <c r="B14" s="45" t="s">
        <v>16</v>
      </c>
    </row>
    <row r="15" spans="1:6" x14ac:dyDescent="0.25">
      <c r="B15" s="45" t="s">
        <v>270</v>
      </c>
      <c r="C15" s="46" t="s">
        <v>332</v>
      </c>
    </row>
    <row r="16" spans="1:6" x14ac:dyDescent="0.25">
      <c r="B16" s="45" t="s">
        <v>271</v>
      </c>
      <c r="C16" s="46" t="s">
        <v>274</v>
      </c>
    </row>
    <row r="17" spans="2:3" x14ac:dyDescent="0.25">
      <c r="B17" s="45" t="s">
        <v>272</v>
      </c>
      <c r="C17" s="46" t="s">
        <v>275</v>
      </c>
    </row>
    <row r="18" spans="2:3" x14ac:dyDescent="0.25">
      <c r="B18" s="45" t="s">
        <v>273</v>
      </c>
      <c r="C18" s="46" t="s">
        <v>276</v>
      </c>
    </row>
    <row r="19" spans="2:3" x14ac:dyDescent="0.25">
      <c r="C19" s="45"/>
    </row>
    <row r="20" spans="2:3" x14ac:dyDescent="0.25">
      <c r="C20" s="45"/>
    </row>
    <row r="21" spans="2:3" x14ac:dyDescent="0.25">
      <c r="C21" s="45"/>
    </row>
    <row r="22" spans="2:3" x14ac:dyDescent="0.25">
      <c r="C22" s="45"/>
    </row>
    <row r="23" spans="2:3" x14ac:dyDescent="0.25">
      <c r="C23" s="45"/>
    </row>
    <row r="24" spans="2:3" x14ac:dyDescent="0.25">
      <c r="C24" s="45"/>
    </row>
    <row r="25" spans="2:3" x14ac:dyDescent="0.25">
      <c r="C25" s="45"/>
    </row>
    <row r="26" spans="2:3" x14ac:dyDescent="0.25">
      <c r="C26" s="45"/>
    </row>
    <row r="27" spans="2:3" x14ac:dyDescent="0.25">
      <c r="C27" s="45"/>
    </row>
    <row r="28" spans="2:3" x14ac:dyDescent="0.25">
      <c r="C28" s="45"/>
    </row>
    <row r="29" spans="2:3" x14ac:dyDescent="0.25">
      <c r="C29" s="45"/>
    </row>
    <row r="30" spans="2:3" x14ac:dyDescent="0.25">
      <c r="C30" s="45"/>
    </row>
    <row r="31" spans="2:3" x14ac:dyDescent="0.25">
      <c r="C31" s="45"/>
    </row>
  </sheetData>
  <mergeCells count="2">
    <mergeCell ref="A3:E5"/>
    <mergeCell ref="B12:F12"/>
  </mergeCells>
  <phoneticPr fontId="9" type="noConversion"/>
  <pageMargins left="0.78740157499999996" right="0.78740157499999996" top="0.984251969" bottom="0.984251969" header="0.4921259845" footer="0.4921259845"/>
  <pageSetup paperSize="9" scale="55" orientation="portrait" r:id="rId1"/>
  <colBreaks count="1" manualBreakCount="1">
    <brk id="6" max="1048575" man="1"/>
  </colBreaks>
  <drawing r:id="rId2"/>
  <extLst>
    <ext xmlns:mx="http://schemas.microsoft.com/office/mac/excel/2008/main" uri="{64002731-A6B0-56B0-2670-7721B7C09600}">
      <mx:PLV Mode="1" OnePage="0" WScale="96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F1A64-3F6F-0A47-8367-7A6E181A2F1F}">
  <sheetPr codeName="Feuil5"/>
  <dimension ref="A1:I41"/>
  <sheetViews>
    <sheetView view="pageBreakPreview" topLeftCell="A5" zoomScaleNormal="75" zoomScaleSheetLayoutView="100" zoomScalePageLayoutView="33" workbookViewId="0">
      <selection activeCell="N21" sqref="N21"/>
    </sheetView>
  </sheetViews>
  <sheetFormatPr baseColWidth="10" defaultColWidth="10.77734375" defaultRowHeight="13.8" x14ac:dyDescent="0.25"/>
  <cols>
    <col min="1" max="1" width="10.44140625" style="57" customWidth="1"/>
    <col min="2" max="2" width="93" style="99" customWidth="1"/>
    <col min="3" max="3" width="11.5546875" style="57" customWidth="1"/>
    <col min="4" max="4" width="9.44140625" style="57" customWidth="1"/>
    <col min="5" max="5" width="9" style="66" customWidth="1"/>
    <col min="6" max="6" width="13.77734375" style="57" customWidth="1"/>
    <col min="7" max="7" width="15.21875" style="57" customWidth="1"/>
    <col min="8" max="8" width="10.77734375" style="57" customWidth="1"/>
    <col min="9" max="9" width="9.77734375" style="58" customWidth="1"/>
    <col min="10" max="10" width="17.77734375" style="57" customWidth="1"/>
    <col min="11" max="16384" width="10.77734375" style="57"/>
  </cols>
  <sheetData>
    <row r="1" spans="1:7" x14ac:dyDescent="0.25">
      <c r="A1" s="52"/>
      <c r="B1" s="53"/>
      <c r="C1" s="54"/>
      <c r="D1" s="54"/>
      <c r="E1" s="294"/>
      <c r="F1" s="55"/>
    </row>
    <row r="2" spans="1:7" ht="78" customHeight="1" x14ac:dyDescent="0.25">
      <c r="A2" s="59"/>
      <c r="B2" s="60"/>
      <c r="C2" s="61"/>
      <c r="D2" s="61"/>
      <c r="E2" s="61"/>
      <c r="F2" s="62"/>
      <c r="G2" s="63"/>
    </row>
    <row r="3" spans="1:7" ht="14.4" thickBot="1" x14ac:dyDescent="0.3">
      <c r="A3" s="59"/>
      <c r="B3" s="60"/>
      <c r="C3" s="64"/>
      <c r="D3" s="64"/>
      <c r="E3" s="65"/>
      <c r="G3" s="67"/>
    </row>
    <row r="4" spans="1:7" ht="34.950000000000003" customHeight="1" thickBot="1" x14ac:dyDescent="0.3">
      <c r="A4" s="59"/>
      <c r="B4" s="108" t="str">
        <f>info!B12</f>
        <v>Réaménagement d’espaces, à la réhabilitation et à l’aménagement
du laboratoire PESA du BEA, au Bourget</v>
      </c>
      <c r="C4" s="158" t="s">
        <v>326</v>
      </c>
      <c r="D4" s="68"/>
      <c r="E4" s="65"/>
      <c r="F4" s="62"/>
      <c r="G4" s="67"/>
    </row>
    <row r="5" spans="1:7" x14ac:dyDescent="0.25">
      <c r="A5" s="59"/>
      <c r="B5" s="69"/>
      <c r="C5" s="64">
        <f>info!B11</f>
        <v>0</v>
      </c>
      <c r="D5" s="64"/>
      <c r="E5" s="65"/>
      <c r="F5" s="62"/>
      <c r="G5" s="67"/>
    </row>
    <row r="6" spans="1:7" x14ac:dyDescent="0.25">
      <c r="A6" s="70"/>
      <c r="B6" s="71"/>
      <c r="C6" s="72"/>
      <c r="D6" s="72"/>
      <c r="E6" s="73"/>
      <c r="F6" s="74"/>
      <c r="G6" s="75"/>
    </row>
    <row r="7" spans="1:7" ht="13.2" customHeight="1" x14ac:dyDescent="0.25">
      <c r="A7" s="304" t="s">
        <v>184</v>
      </c>
      <c r="B7" s="76"/>
      <c r="C7" s="77"/>
      <c r="D7" s="109"/>
      <c r="E7" s="110"/>
      <c r="F7" s="78"/>
      <c r="G7" s="79"/>
    </row>
    <row r="8" spans="1:7" x14ac:dyDescent="0.25">
      <c r="A8" s="305"/>
      <c r="B8" s="80" t="s">
        <v>7</v>
      </c>
      <c r="C8" s="140" t="s">
        <v>8</v>
      </c>
      <c r="D8" s="111" t="s">
        <v>9</v>
      </c>
      <c r="E8" s="112" t="s">
        <v>9</v>
      </c>
      <c r="F8" s="81" t="s">
        <v>10</v>
      </c>
      <c r="G8" s="81" t="s">
        <v>18</v>
      </c>
    </row>
    <row r="9" spans="1:7" x14ac:dyDescent="0.25">
      <c r="A9" s="306"/>
      <c r="B9" s="82"/>
      <c r="C9" s="141"/>
      <c r="D9" s="113" t="s">
        <v>17</v>
      </c>
      <c r="E9" s="114" t="s">
        <v>21</v>
      </c>
      <c r="F9" s="83"/>
      <c r="G9" s="84"/>
    </row>
    <row r="10" spans="1:7" ht="14.4" thickBot="1" x14ac:dyDescent="0.3">
      <c r="A10" s="298"/>
      <c r="B10" s="299"/>
      <c r="C10" s="299"/>
      <c r="D10" s="299"/>
      <c r="E10" s="299"/>
      <c r="F10" s="299"/>
      <c r="G10" s="300"/>
    </row>
    <row r="11" spans="1:7" ht="14.4" thickBot="1" x14ac:dyDescent="0.3">
      <c r="A11" s="307" t="s">
        <v>331</v>
      </c>
      <c r="B11" s="308"/>
      <c r="C11" s="308"/>
      <c r="D11" s="308"/>
      <c r="E11" s="308"/>
      <c r="F11" s="308"/>
      <c r="G11" s="309"/>
    </row>
    <row r="12" spans="1:7" x14ac:dyDescent="0.25">
      <c r="A12" s="159"/>
      <c r="B12" s="160"/>
      <c r="C12" s="161" t="s">
        <v>393</v>
      </c>
      <c r="D12" s="161"/>
      <c r="E12" s="162"/>
      <c r="F12" s="163"/>
      <c r="G12" s="164">
        <f>'LOT 1'!G101</f>
        <v>0</v>
      </c>
    </row>
    <row r="13" spans="1:7" x14ac:dyDescent="0.25">
      <c r="A13" s="165"/>
      <c r="B13" s="166"/>
      <c r="C13" s="167" t="s">
        <v>20</v>
      </c>
      <c r="D13" s="168"/>
      <c r="E13" s="169"/>
      <c r="F13" s="170"/>
      <c r="G13" s="171">
        <f>G12*0.2</f>
        <v>0</v>
      </c>
    </row>
    <row r="14" spans="1:7" ht="12.75" customHeight="1" thickBot="1" x14ac:dyDescent="0.3">
      <c r="A14" s="172"/>
      <c r="B14" s="173"/>
      <c r="C14" s="174" t="s">
        <v>400</v>
      </c>
      <c r="D14" s="174"/>
      <c r="E14" s="175"/>
      <c r="F14" s="176"/>
      <c r="G14" s="177">
        <f>G12+G13</f>
        <v>0</v>
      </c>
    </row>
    <row r="15" spans="1:7" ht="14.4" thickBot="1" x14ac:dyDescent="0.3">
      <c r="A15" s="298"/>
      <c r="B15" s="299"/>
      <c r="C15" s="299"/>
      <c r="D15" s="299"/>
      <c r="E15" s="299"/>
      <c r="F15" s="299"/>
      <c r="G15" s="300"/>
    </row>
    <row r="16" spans="1:7" ht="14.4" thickBot="1" x14ac:dyDescent="0.3">
      <c r="A16" s="310" t="s">
        <v>328</v>
      </c>
      <c r="B16" s="311"/>
      <c r="C16" s="311"/>
      <c r="D16" s="311"/>
      <c r="E16" s="311"/>
      <c r="F16" s="311"/>
      <c r="G16" s="312"/>
    </row>
    <row r="17" spans="1:7" x14ac:dyDescent="0.25">
      <c r="A17" s="178"/>
      <c r="B17" s="179"/>
      <c r="C17" s="180" t="s">
        <v>394</v>
      </c>
      <c r="D17" s="180"/>
      <c r="E17" s="181"/>
      <c r="F17" s="182"/>
      <c r="G17" s="183">
        <f>'LOT 2'!G57</f>
        <v>0</v>
      </c>
    </row>
    <row r="18" spans="1:7" x14ac:dyDescent="0.25">
      <c r="A18" s="184"/>
      <c r="B18" s="185"/>
      <c r="C18" s="186" t="s">
        <v>20</v>
      </c>
      <c r="D18" s="187"/>
      <c r="E18" s="188"/>
      <c r="F18" s="189"/>
      <c r="G18" s="190">
        <f>G17*0.2</f>
        <v>0</v>
      </c>
    </row>
    <row r="19" spans="1:7" ht="12.75" customHeight="1" thickBot="1" x14ac:dyDescent="0.3">
      <c r="A19" s="191"/>
      <c r="B19" s="192"/>
      <c r="C19" s="193" t="s">
        <v>401</v>
      </c>
      <c r="D19" s="193"/>
      <c r="E19" s="194"/>
      <c r="F19" s="195"/>
      <c r="G19" s="196">
        <f>G17+G18</f>
        <v>0</v>
      </c>
    </row>
    <row r="20" spans="1:7" ht="14.4" thickBot="1" x14ac:dyDescent="0.3">
      <c r="A20" s="298"/>
      <c r="B20" s="299"/>
      <c r="C20" s="299"/>
      <c r="D20" s="299"/>
      <c r="E20" s="299"/>
      <c r="F20" s="299"/>
      <c r="G20" s="300"/>
    </row>
    <row r="21" spans="1:7" ht="14.4" thickBot="1" x14ac:dyDescent="0.3">
      <c r="A21" s="313" t="s">
        <v>329</v>
      </c>
      <c r="B21" s="314"/>
      <c r="C21" s="314"/>
      <c r="D21" s="314"/>
      <c r="E21" s="314"/>
      <c r="F21" s="314"/>
      <c r="G21" s="315"/>
    </row>
    <row r="22" spans="1:7" x14ac:dyDescent="0.25">
      <c r="A22" s="228"/>
      <c r="B22" s="229"/>
      <c r="C22" s="230" t="s">
        <v>395</v>
      </c>
      <c r="D22" s="230"/>
      <c r="E22" s="231"/>
      <c r="F22" s="232"/>
      <c r="G22" s="233">
        <f>'LOT 3'!G75</f>
        <v>0</v>
      </c>
    </row>
    <row r="23" spans="1:7" x14ac:dyDescent="0.25">
      <c r="A23" s="234"/>
      <c r="B23" s="235"/>
      <c r="C23" s="236" t="s">
        <v>20</v>
      </c>
      <c r="D23" s="237"/>
      <c r="E23" s="238"/>
      <c r="F23" s="239"/>
      <c r="G23" s="240">
        <f>G22*0.2</f>
        <v>0</v>
      </c>
    </row>
    <row r="24" spans="1:7" ht="12.75" customHeight="1" thickBot="1" x14ac:dyDescent="0.3">
      <c r="A24" s="241"/>
      <c r="B24" s="242"/>
      <c r="C24" s="243" t="s">
        <v>402</v>
      </c>
      <c r="D24" s="243"/>
      <c r="E24" s="244"/>
      <c r="F24" s="245"/>
      <c r="G24" s="246">
        <f>G22+G23</f>
        <v>0</v>
      </c>
    </row>
    <row r="25" spans="1:7" ht="14.4" thickBot="1" x14ac:dyDescent="0.3">
      <c r="A25" s="298"/>
      <c r="B25" s="299"/>
      <c r="C25" s="299"/>
      <c r="D25" s="299"/>
      <c r="E25" s="299"/>
      <c r="F25" s="299"/>
      <c r="G25" s="300"/>
    </row>
    <row r="26" spans="1:7" ht="14.4" thickBot="1" x14ac:dyDescent="0.3">
      <c r="A26" s="301" t="s">
        <v>330</v>
      </c>
      <c r="B26" s="302"/>
      <c r="C26" s="302"/>
      <c r="D26" s="302"/>
      <c r="E26" s="302"/>
      <c r="F26" s="302"/>
      <c r="G26" s="303"/>
    </row>
    <row r="27" spans="1:7" x14ac:dyDescent="0.25">
      <c r="A27" s="247"/>
      <c r="B27" s="248"/>
      <c r="C27" s="249" t="s">
        <v>399</v>
      </c>
      <c r="D27" s="249"/>
      <c r="E27" s="250"/>
      <c r="F27" s="251"/>
      <c r="G27" s="252">
        <f>'LOT 4'!G42</f>
        <v>0</v>
      </c>
    </row>
    <row r="28" spans="1:7" x14ac:dyDescent="0.25">
      <c r="A28" s="253"/>
      <c r="B28" s="254"/>
      <c r="C28" s="255" t="s">
        <v>20</v>
      </c>
      <c r="D28" s="256"/>
      <c r="E28" s="257"/>
      <c r="F28" s="258"/>
      <c r="G28" s="259">
        <f>G27*0.2</f>
        <v>0</v>
      </c>
    </row>
    <row r="29" spans="1:7" ht="12.75" customHeight="1" thickBot="1" x14ac:dyDescent="0.3">
      <c r="A29" s="260"/>
      <c r="B29" s="261"/>
      <c r="C29" s="262" t="s">
        <v>403</v>
      </c>
      <c r="D29" s="262"/>
      <c r="E29" s="263"/>
      <c r="F29" s="264"/>
      <c r="G29" s="265">
        <f>G27+G28</f>
        <v>0</v>
      </c>
    </row>
    <row r="30" spans="1:7" ht="14.4" thickBot="1" x14ac:dyDescent="0.3">
      <c r="A30" s="298"/>
      <c r="B30" s="299"/>
      <c r="C30" s="299"/>
      <c r="D30" s="299"/>
      <c r="E30" s="299"/>
      <c r="F30" s="299"/>
      <c r="G30" s="300"/>
    </row>
    <row r="31" spans="1:7" x14ac:dyDescent="0.25">
      <c r="A31" s="131"/>
      <c r="B31" s="132"/>
      <c r="C31" s="133" t="s">
        <v>396</v>
      </c>
      <c r="D31" s="105"/>
      <c r="E31" s="117"/>
      <c r="F31" s="118"/>
      <c r="G31" s="119">
        <f>G12+G17+G22+G27</f>
        <v>0</v>
      </c>
    </row>
    <row r="32" spans="1:7" x14ac:dyDescent="0.25">
      <c r="A32" s="134"/>
      <c r="B32" s="135"/>
      <c r="C32" s="139" t="s">
        <v>20</v>
      </c>
      <c r="D32" s="106"/>
      <c r="E32" s="120"/>
      <c r="F32" s="121"/>
      <c r="G32" s="122">
        <f>G31*0.2</f>
        <v>0</v>
      </c>
    </row>
    <row r="33" spans="1:7" ht="12.75" customHeight="1" thickBot="1" x14ac:dyDescent="0.3">
      <c r="A33" s="136"/>
      <c r="B33" s="137"/>
      <c r="C33" s="138" t="s">
        <v>398</v>
      </c>
      <c r="D33" s="107"/>
      <c r="E33" s="123"/>
      <c r="F33" s="124"/>
      <c r="G33" s="125">
        <f>G31+G32</f>
        <v>0</v>
      </c>
    </row>
    <row r="34" spans="1:7" ht="10.95" customHeight="1" x14ac:dyDescent="0.25">
      <c r="A34" s="90"/>
      <c r="B34" s="100"/>
      <c r="C34" s="101"/>
      <c r="D34" s="101"/>
      <c r="E34" s="98"/>
      <c r="F34" s="101"/>
      <c r="G34" s="102"/>
    </row>
    <row r="35" spans="1:7" ht="19.05" customHeight="1" x14ac:dyDescent="0.25">
      <c r="A35" s="91"/>
      <c r="B35" s="96"/>
      <c r="C35" s="101"/>
      <c r="D35" s="101"/>
      <c r="E35" s="98"/>
      <c r="F35" s="101"/>
      <c r="G35" s="102"/>
    </row>
    <row r="36" spans="1:7" ht="12.75" customHeight="1" x14ac:dyDescent="0.25">
      <c r="A36" s="90"/>
      <c r="B36" s="100"/>
      <c r="C36" s="101"/>
      <c r="D36" s="101"/>
      <c r="E36" s="98"/>
      <c r="F36" s="101"/>
      <c r="G36" s="102"/>
    </row>
    <row r="37" spans="1:7" ht="12.75" customHeight="1" x14ac:dyDescent="0.25">
      <c r="A37" s="91"/>
      <c r="B37" s="92"/>
      <c r="C37" s="93"/>
      <c r="D37" s="93"/>
      <c r="E37" s="94"/>
      <c r="F37" s="93"/>
      <c r="G37" s="95"/>
    </row>
    <row r="38" spans="1:7" ht="12.75" customHeight="1" x14ac:dyDescent="0.25">
      <c r="A38" s="91"/>
      <c r="B38" s="96"/>
      <c r="C38" s="93"/>
      <c r="D38" s="93"/>
      <c r="E38" s="97"/>
      <c r="F38" s="98"/>
      <c r="G38" s="95"/>
    </row>
    <row r="39" spans="1:7" ht="12.75" customHeight="1" x14ac:dyDescent="0.25">
      <c r="A39" s="90"/>
      <c r="G39" s="95"/>
    </row>
    <row r="40" spans="1:7" ht="12.75" customHeight="1" x14ac:dyDescent="0.25">
      <c r="A40" s="90"/>
      <c r="G40" s="95"/>
    </row>
    <row r="41" spans="1:7" x14ac:dyDescent="0.25">
      <c r="A41" s="89" t="s">
        <v>19</v>
      </c>
      <c r="B41" s="88"/>
      <c r="C41" s="87"/>
      <c r="D41" s="87"/>
      <c r="E41" s="87"/>
      <c r="F41" s="85"/>
      <c r="G41" s="86"/>
    </row>
  </sheetData>
  <sheetProtection selectLockedCells="1"/>
  <mergeCells count="10">
    <mergeCell ref="A25:G25"/>
    <mergeCell ref="A26:G26"/>
    <mergeCell ref="A10:G10"/>
    <mergeCell ref="A7:A9"/>
    <mergeCell ref="A11:G11"/>
    <mergeCell ref="A16:G16"/>
    <mergeCell ref="A15:G15"/>
    <mergeCell ref="A20:G20"/>
    <mergeCell ref="A30:G30"/>
    <mergeCell ref="A21:G21"/>
  </mergeCells>
  <printOptions horizontalCentered="1"/>
  <pageMargins left="0" right="0" top="0.19685039370078741" bottom="0.19685039370078741" header="0" footer="0"/>
  <pageSetup paperSize="8" scale="96" fitToHeight="3" orientation="portrait" r:id="rId1"/>
  <rowBreaks count="1" manualBreakCount="1">
    <brk id="4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77C86-8DDD-3A4B-B2E7-F1EB7A4209D4}">
  <sheetPr codeName="Feuil6"/>
  <dimension ref="A1:J111"/>
  <sheetViews>
    <sheetView tabSelected="1" view="pageBreakPreview" zoomScale="55" zoomScaleNormal="75" zoomScaleSheetLayoutView="55" zoomScalePageLayoutView="33" workbookViewId="0">
      <selection activeCell="C5" sqref="C5"/>
    </sheetView>
  </sheetViews>
  <sheetFormatPr baseColWidth="10" defaultColWidth="10.77734375" defaultRowHeight="13.8" x14ac:dyDescent="0.25"/>
  <cols>
    <col min="1" max="1" width="10.44140625" style="57" customWidth="1"/>
    <col min="2" max="2" width="93" style="99" customWidth="1"/>
    <col min="3" max="3" width="11.5546875" style="57" customWidth="1"/>
    <col min="4" max="4" width="9.44140625" style="57" customWidth="1"/>
    <col min="5" max="5" width="9" style="66" customWidth="1"/>
    <col min="6" max="6" width="13.77734375" style="57" customWidth="1"/>
    <col min="7" max="7" width="15.21875" style="57" customWidth="1"/>
    <col min="8" max="8" width="10.77734375" style="57" customWidth="1"/>
    <col min="9" max="9" width="9.77734375" style="58" customWidth="1"/>
    <col min="10" max="10" width="17.77734375" style="57" customWidth="1"/>
    <col min="11" max="16384" width="10.77734375" style="57"/>
  </cols>
  <sheetData>
    <row r="1" spans="1:10" x14ac:dyDescent="0.25">
      <c r="A1" s="52"/>
      <c r="B1" s="53"/>
      <c r="C1" s="54"/>
      <c r="D1" s="54"/>
      <c r="E1" s="294"/>
      <c r="F1" s="55"/>
    </row>
    <row r="2" spans="1:10" ht="78" customHeight="1" x14ac:dyDescent="0.25">
      <c r="A2" s="59"/>
      <c r="B2" s="60"/>
      <c r="C2" s="61"/>
      <c r="D2" s="61"/>
      <c r="E2" s="61"/>
      <c r="F2" s="62"/>
      <c r="G2" s="63"/>
    </row>
    <row r="3" spans="1:10" ht="14.4" thickBot="1" x14ac:dyDescent="0.3">
      <c r="A3" s="59"/>
      <c r="B3" s="60"/>
      <c r="C3" s="64"/>
      <c r="D3" s="64"/>
      <c r="E3" s="65"/>
      <c r="G3" s="67"/>
    </row>
    <row r="4" spans="1:10" ht="34.950000000000003" customHeight="1" thickBot="1" x14ac:dyDescent="0.3">
      <c r="A4" s="202"/>
      <c r="B4" s="108" t="str">
        <f>info!B12</f>
        <v>Réaménagement d’espaces, à la réhabilitation et à l’aménagement
du laboratoire PESA du BEA, au Bourget</v>
      </c>
      <c r="C4" s="207" t="s">
        <v>270</v>
      </c>
      <c r="D4" s="207"/>
      <c r="E4" s="205"/>
      <c r="F4" s="203"/>
      <c r="G4" s="206"/>
    </row>
    <row r="5" spans="1:10" x14ac:dyDescent="0.25">
      <c r="A5" s="202"/>
      <c r="B5" s="208"/>
      <c r="C5" s="204"/>
      <c r="D5" s="204"/>
      <c r="E5" s="205"/>
      <c r="F5" s="203"/>
      <c r="G5" s="206"/>
    </row>
    <row r="6" spans="1:10" x14ac:dyDescent="0.25">
      <c r="A6" s="209"/>
      <c r="B6" s="210"/>
      <c r="C6" s="211"/>
      <c r="D6" s="211"/>
      <c r="E6" s="212"/>
      <c r="F6" s="213"/>
      <c r="G6" s="214"/>
    </row>
    <row r="7" spans="1:10" ht="13.2" customHeight="1" x14ac:dyDescent="0.25">
      <c r="A7" s="304" t="s">
        <v>184</v>
      </c>
      <c r="B7" s="76"/>
      <c r="C7" s="77"/>
      <c r="D7" s="109"/>
      <c r="E7" s="110"/>
      <c r="F7" s="78"/>
      <c r="G7" s="79"/>
    </row>
    <row r="8" spans="1:10" x14ac:dyDescent="0.25">
      <c r="A8" s="305"/>
      <c r="B8" s="80" t="s">
        <v>7</v>
      </c>
      <c r="C8" s="140" t="s">
        <v>8</v>
      </c>
      <c r="D8" s="111" t="s">
        <v>9</v>
      </c>
      <c r="E8" s="112" t="s">
        <v>9</v>
      </c>
      <c r="F8" s="81" t="s">
        <v>10</v>
      </c>
      <c r="G8" s="81" t="s">
        <v>18</v>
      </c>
    </row>
    <row r="9" spans="1:10" x14ac:dyDescent="0.25">
      <c r="A9" s="306"/>
      <c r="B9" s="82"/>
      <c r="C9" s="141"/>
      <c r="D9" s="113" t="s">
        <v>17</v>
      </c>
      <c r="E9" s="114" t="s">
        <v>21</v>
      </c>
      <c r="F9" s="83"/>
      <c r="G9" s="84"/>
    </row>
    <row r="10" spans="1:10" ht="14.4" thickBot="1" x14ac:dyDescent="0.3">
      <c r="A10" s="316" t="s">
        <v>327</v>
      </c>
      <c r="B10" s="317"/>
      <c r="C10" s="317"/>
      <c r="D10" s="317"/>
      <c r="E10" s="317"/>
      <c r="F10" s="317"/>
      <c r="G10" s="318"/>
    </row>
    <row r="11" spans="1:10" ht="14.4" thickBot="1" x14ac:dyDescent="0.3">
      <c r="A11" s="126" t="s">
        <v>390</v>
      </c>
      <c r="B11" s="142" t="s">
        <v>391</v>
      </c>
      <c r="C11" s="103" t="s">
        <v>23</v>
      </c>
      <c r="D11" s="104">
        <v>1</v>
      </c>
      <c r="E11" s="103"/>
      <c r="F11" s="115"/>
      <c r="G11" s="116">
        <f>F11*E11</f>
        <v>0</v>
      </c>
    </row>
    <row r="12" spans="1:10" ht="12.75" customHeight="1" x14ac:dyDescent="0.25">
      <c r="A12" s="126" t="s">
        <v>26</v>
      </c>
      <c r="B12" s="142" t="s">
        <v>278</v>
      </c>
      <c r="C12" s="103"/>
      <c r="D12" s="104"/>
      <c r="E12" s="103"/>
      <c r="F12" s="115"/>
      <c r="G12" s="115"/>
    </row>
    <row r="13" spans="1:10" x14ac:dyDescent="0.25">
      <c r="A13" s="127" t="s">
        <v>169</v>
      </c>
      <c r="B13" s="143" t="s">
        <v>174</v>
      </c>
      <c r="C13" s="103" t="s">
        <v>23</v>
      </c>
      <c r="D13" s="104">
        <v>1</v>
      </c>
      <c r="E13" s="103"/>
      <c r="F13" s="115"/>
      <c r="G13" s="115">
        <f>F13*E13</f>
        <v>0</v>
      </c>
    </row>
    <row r="14" spans="1:10" x14ac:dyDescent="0.25">
      <c r="A14" s="127" t="s">
        <v>170</v>
      </c>
      <c r="B14" s="143" t="s">
        <v>149</v>
      </c>
      <c r="C14" s="153" t="s">
        <v>24</v>
      </c>
      <c r="D14" s="104"/>
      <c r="E14" s="103"/>
      <c r="F14" s="115"/>
      <c r="G14" s="115"/>
    </row>
    <row r="15" spans="1:10" x14ac:dyDescent="0.25">
      <c r="A15" s="127" t="s">
        <v>171</v>
      </c>
      <c r="B15" s="143" t="s">
        <v>172</v>
      </c>
      <c r="C15" s="103" t="s">
        <v>35</v>
      </c>
      <c r="D15" s="104">
        <v>80</v>
      </c>
      <c r="E15" s="103"/>
      <c r="F15" s="115"/>
      <c r="G15" s="115">
        <f>F15*E15</f>
        <v>0</v>
      </c>
    </row>
    <row r="16" spans="1:10" x14ac:dyDescent="0.25">
      <c r="A16" s="127" t="s">
        <v>173</v>
      </c>
      <c r="B16" s="143" t="s">
        <v>264</v>
      </c>
      <c r="C16" s="103" t="s">
        <v>31</v>
      </c>
      <c r="D16" s="104">
        <v>6</v>
      </c>
      <c r="E16" s="103"/>
      <c r="F16" s="115"/>
      <c r="G16" s="115">
        <f>F16*E16</f>
        <v>0</v>
      </c>
      <c r="H16" s="154"/>
      <c r="I16" s="155"/>
      <c r="J16" s="154"/>
    </row>
    <row r="17" spans="1:10" x14ac:dyDescent="0.25">
      <c r="A17" s="127" t="s">
        <v>285</v>
      </c>
      <c r="B17" s="143" t="s">
        <v>34</v>
      </c>
      <c r="C17" s="103" t="s">
        <v>13</v>
      </c>
      <c r="D17" s="104">
        <v>1</v>
      </c>
      <c r="E17" s="103"/>
      <c r="F17" s="115"/>
      <c r="G17" s="115">
        <f>F17*E17</f>
        <v>0</v>
      </c>
    </row>
    <row r="18" spans="1:10" x14ac:dyDescent="0.25">
      <c r="A18" s="127" t="s">
        <v>175</v>
      </c>
      <c r="B18" s="143" t="s">
        <v>265</v>
      </c>
      <c r="C18" s="153" t="s">
        <v>24</v>
      </c>
      <c r="D18" s="104"/>
      <c r="E18" s="103"/>
      <c r="F18" s="115"/>
    </row>
    <row r="19" spans="1:10" x14ac:dyDescent="0.25">
      <c r="A19" s="127" t="s">
        <v>176</v>
      </c>
      <c r="B19" s="143" t="s">
        <v>45</v>
      </c>
      <c r="C19" s="103"/>
      <c r="D19" s="104"/>
      <c r="E19" s="103"/>
      <c r="F19" s="115"/>
      <c r="G19" s="115">
        <f t="shared" ref="G19:G22" si="0">F19*E19</f>
        <v>0</v>
      </c>
      <c r="H19" s="156"/>
      <c r="I19" s="157"/>
      <c r="J19" s="156"/>
    </row>
    <row r="20" spans="1:10" x14ac:dyDescent="0.25">
      <c r="A20" s="127" t="s">
        <v>177</v>
      </c>
      <c r="B20" s="143" t="s">
        <v>46</v>
      </c>
      <c r="C20" s="103"/>
      <c r="D20" s="104"/>
      <c r="E20" s="103"/>
      <c r="F20" s="115"/>
      <c r="G20" s="115">
        <f t="shared" si="0"/>
        <v>0</v>
      </c>
      <c r="H20" s="156"/>
      <c r="I20" s="157"/>
      <c r="J20" s="156"/>
    </row>
    <row r="21" spans="1:10" x14ac:dyDescent="0.25">
      <c r="A21" s="127" t="s">
        <v>178</v>
      </c>
      <c r="B21" s="143" t="s">
        <v>47</v>
      </c>
      <c r="C21" s="103" t="s">
        <v>13</v>
      </c>
      <c r="D21" s="104">
        <v>1</v>
      </c>
      <c r="E21" s="103"/>
      <c r="F21" s="115"/>
      <c r="G21" s="115">
        <f t="shared" si="0"/>
        <v>0</v>
      </c>
    </row>
    <row r="22" spans="1:10" x14ac:dyDescent="0.25">
      <c r="A22" s="127" t="s">
        <v>179</v>
      </c>
      <c r="B22" s="143" t="s">
        <v>389</v>
      </c>
      <c r="C22" s="103" t="s">
        <v>23</v>
      </c>
      <c r="D22" s="104">
        <v>1</v>
      </c>
      <c r="E22" s="103"/>
      <c r="F22" s="115"/>
      <c r="G22" s="115">
        <f t="shared" si="0"/>
        <v>0</v>
      </c>
    </row>
    <row r="23" spans="1:10" x14ac:dyDescent="0.25">
      <c r="A23" s="127" t="s">
        <v>180</v>
      </c>
      <c r="B23" s="143" t="s">
        <v>257</v>
      </c>
      <c r="C23" s="103" t="s">
        <v>254</v>
      </c>
      <c r="D23" s="104"/>
      <c r="E23" s="103"/>
      <c r="F23" s="115"/>
      <c r="G23" s="115"/>
    </row>
    <row r="24" spans="1:10" x14ac:dyDescent="0.25">
      <c r="A24" s="127" t="s">
        <v>181</v>
      </c>
      <c r="B24" s="143" t="s">
        <v>256</v>
      </c>
      <c r="C24" s="103" t="s">
        <v>254</v>
      </c>
      <c r="D24" s="104"/>
      <c r="E24" s="103"/>
      <c r="F24" s="115"/>
      <c r="G24" s="115"/>
    </row>
    <row r="25" spans="1:10" ht="14.4" thickBot="1" x14ac:dyDescent="0.3">
      <c r="A25" s="127" t="s">
        <v>182</v>
      </c>
      <c r="B25" s="143" t="s">
        <v>255</v>
      </c>
      <c r="C25" s="103" t="s">
        <v>254</v>
      </c>
      <c r="D25" s="104"/>
      <c r="E25" s="103"/>
      <c r="F25" s="115"/>
      <c r="G25" s="115"/>
    </row>
    <row r="26" spans="1:10" ht="12" customHeight="1" thickBot="1" x14ac:dyDescent="0.3">
      <c r="A26" s="127"/>
      <c r="B26" s="128" t="s">
        <v>245</v>
      </c>
      <c r="C26" s="103"/>
      <c r="D26" s="104"/>
      <c r="E26" s="103"/>
      <c r="F26" s="115"/>
      <c r="G26" s="116">
        <f>SUM(G13:G25)</f>
        <v>0</v>
      </c>
    </row>
    <row r="27" spans="1:10" x14ac:dyDescent="0.25">
      <c r="A27" s="126" t="s">
        <v>40</v>
      </c>
      <c r="B27" s="129" t="s">
        <v>30</v>
      </c>
      <c r="C27" s="103"/>
      <c r="D27" s="104"/>
      <c r="E27" s="103"/>
      <c r="F27" s="115"/>
      <c r="G27" s="115"/>
    </row>
    <row r="28" spans="1:10" ht="16.05" customHeight="1" x14ac:dyDescent="0.25">
      <c r="A28" s="127" t="s">
        <v>153</v>
      </c>
      <c r="B28" s="130" t="s">
        <v>260</v>
      </c>
      <c r="C28" s="103" t="s">
        <v>23</v>
      </c>
      <c r="D28" s="104">
        <v>1</v>
      </c>
      <c r="E28" s="103"/>
      <c r="F28" s="115"/>
      <c r="G28" s="115">
        <f>F28*E28</f>
        <v>0</v>
      </c>
    </row>
    <row r="29" spans="1:10" ht="16.05" customHeight="1" x14ac:dyDescent="0.25">
      <c r="A29" s="127" t="s">
        <v>183</v>
      </c>
      <c r="B29" s="130" t="s">
        <v>186</v>
      </c>
      <c r="C29" s="103" t="s">
        <v>42</v>
      </c>
      <c r="D29" s="104">
        <v>45</v>
      </c>
      <c r="E29" s="103"/>
      <c r="F29" s="115"/>
      <c r="G29" s="115">
        <f>F29*E29</f>
        <v>0</v>
      </c>
    </row>
    <row r="30" spans="1:10" ht="16.05" customHeight="1" x14ac:dyDescent="0.25">
      <c r="A30" s="127" t="s">
        <v>185</v>
      </c>
      <c r="B30" s="130" t="s">
        <v>187</v>
      </c>
      <c r="C30" s="103" t="s">
        <v>42</v>
      </c>
      <c r="D30" s="104">
        <f>191*3.5</f>
        <v>668.5</v>
      </c>
      <c r="E30" s="103"/>
      <c r="F30" s="115"/>
      <c r="G30" s="115">
        <f>F30*E30</f>
        <v>0</v>
      </c>
    </row>
    <row r="31" spans="1:10" ht="16.05" customHeight="1" x14ac:dyDescent="0.25">
      <c r="A31" s="127" t="s">
        <v>286</v>
      </c>
      <c r="B31" s="130" t="s">
        <v>189</v>
      </c>
      <c r="C31" s="103" t="s">
        <v>42</v>
      </c>
      <c r="D31" s="104">
        <f>417</f>
        <v>417</v>
      </c>
      <c r="E31" s="103"/>
      <c r="F31" s="115"/>
      <c r="G31" s="115">
        <f t="shared" ref="G31:G33" si="1">F31*E31</f>
        <v>0</v>
      </c>
    </row>
    <row r="32" spans="1:10" ht="16.05" customHeight="1" x14ac:dyDescent="0.25">
      <c r="A32" s="127" t="s">
        <v>287</v>
      </c>
      <c r="B32" s="130" t="s">
        <v>279</v>
      </c>
      <c r="C32" s="103" t="s">
        <v>42</v>
      </c>
      <c r="D32" s="104">
        <v>15</v>
      </c>
      <c r="E32" s="103"/>
      <c r="F32" s="115"/>
      <c r="G32" s="115">
        <f t="shared" si="1"/>
        <v>0</v>
      </c>
    </row>
    <row r="33" spans="1:9" ht="33" customHeight="1" x14ac:dyDescent="0.25">
      <c r="A33" s="127" t="s">
        <v>188</v>
      </c>
      <c r="B33" s="130" t="s">
        <v>309</v>
      </c>
      <c r="C33" s="103" t="s">
        <v>13</v>
      </c>
      <c r="D33" s="104">
        <v>2</v>
      </c>
      <c r="E33" s="103"/>
      <c r="F33" s="115"/>
      <c r="G33" s="115">
        <f t="shared" si="1"/>
        <v>0</v>
      </c>
    </row>
    <row r="34" spans="1:9" ht="16.05" customHeight="1" x14ac:dyDescent="0.25">
      <c r="A34" s="127" t="s">
        <v>190</v>
      </c>
      <c r="B34" s="130" t="s">
        <v>266</v>
      </c>
      <c r="C34" s="103" t="s">
        <v>13</v>
      </c>
      <c r="D34" s="104">
        <v>1</v>
      </c>
      <c r="E34" s="103"/>
      <c r="F34" s="115"/>
      <c r="G34" s="115">
        <f>F34*E34</f>
        <v>0</v>
      </c>
    </row>
    <row r="35" spans="1:9" ht="16.05" customHeight="1" x14ac:dyDescent="0.25">
      <c r="A35" s="127" t="s">
        <v>191</v>
      </c>
      <c r="B35" s="130" t="s">
        <v>44</v>
      </c>
      <c r="C35" s="103" t="s">
        <v>13</v>
      </c>
      <c r="D35" s="104">
        <v>1</v>
      </c>
      <c r="E35" s="103"/>
      <c r="F35" s="115"/>
      <c r="G35" s="115">
        <f>F35*E35</f>
        <v>0</v>
      </c>
    </row>
    <row r="36" spans="1:9" ht="16.05" customHeight="1" x14ac:dyDescent="0.25">
      <c r="A36" s="127" t="s">
        <v>342</v>
      </c>
      <c r="B36" s="130" t="s">
        <v>48</v>
      </c>
      <c r="C36" s="103" t="s">
        <v>23</v>
      </c>
      <c r="D36" s="104">
        <v>1</v>
      </c>
      <c r="E36" s="103"/>
      <c r="F36" s="115"/>
      <c r="G36" s="115">
        <f>F36*E36</f>
        <v>0</v>
      </c>
    </row>
    <row r="37" spans="1:9" ht="16.05" customHeight="1" thickBot="1" x14ac:dyDescent="0.3">
      <c r="A37" s="127" t="s">
        <v>192</v>
      </c>
      <c r="B37" s="130" t="s">
        <v>280</v>
      </c>
      <c r="C37" s="103" t="s">
        <v>23</v>
      </c>
      <c r="D37" s="104">
        <v>1</v>
      </c>
      <c r="E37" s="103"/>
      <c r="F37" s="115"/>
      <c r="G37" s="115">
        <f>F37*E37</f>
        <v>0</v>
      </c>
      <c r="H37" s="154"/>
    </row>
    <row r="38" spans="1:9" ht="12.75" customHeight="1" thickBot="1" x14ac:dyDescent="0.3">
      <c r="A38" s="127"/>
      <c r="B38" s="128" t="s">
        <v>54</v>
      </c>
      <c r="C38" s="103"/>
      <c r="D38" s="104"/>
      <c r="E38" s="103"/>
      <c r="F38" s="115"/>
      <c r="G38" s="116">
        <f>SUM(G27:G37)</f>
        <v>0</v>
      </c>
    </row>
    <row r="39" spans="1:9" ht="12" customHeight="1" x14ac:dyDescent="0.25">
      <c r="A39" s="126" t="s">
        <v>27</v>
      </c>
      <c r="B39" s="142" t="s">
        <v>104</v>
      </c>
      <c r="C39" s="103"/>
      <c r="D39" s="104"/>
      <c r="E39" s="103"/>
      <c r="F39" s="146"/>
      <c r="G39" s="146"/>
    </row>
    <row r="40" spans="1:9" ht="12" customHeight="1" x14ac:dyDescent="0.25">
      <c r="A40" s="127" t="s">
        <v>151</v>
      </c>
      <c r="B40" s="130" t="s">
        <v>105</v>
      </c>
      <c r="C40" s="103" t="s">
        <v>31</v>
      </c>
      <c r="D40" s="104">
        <v>1</v>
      </c>
      <c r="E40" s="103"/>
      <c r="F40" s="146"/>
      <c r="G40" s="146">
        <f t="shared" ref="G40:G41" si="2">F40*D40</f>
        <v>0</v>
      </c>
    </row>
    <row r="41" spans="1:9" ht="16.05" customHeight="1" x14ac:dyDescent="0.25">
      <c r="A41" s="127" t="s">
        <v>155</v>
      </c>
      <c r="B41" s="130" t="s">
        <v>106</v>
      </c>
      <c r="C41" s="103" t="s">
        <v>31</v>
      </c>
      <c r="D41" s="104">
        <v>1</v>
      </c>
      <c r="E41" s="103"/>
      <c r="F41" s="146"/>
      <c r="G41" s="146">
        <f t="shared" si="2"/>
        <v>0</v>
      </c>
    </row>
    <row r="42" spans="1:9" ht="16.05" customHeight="1" x14ac:dyDescent="0.25">
      <c r="A42" s="127" t="s">
        <v>156</v>
      </c>
      <c r="B42" s="130" t="s">
        <v>316</v>
      </c>
      <c r="C42" s="103" t="s">
        <v>31</v>
      </c>
      <c r="D42" s="104">
        <v>1</v>
      </c>
      <c r="E42" s="103"/>
      <c r="F42" s="149"/>
      <c r="G42" s="146">
        <f>F42*D42</f>
        <v>0</v>
      </c>
      <c r="I42" s="57"/>
    </row>
    <row r="43" spans="1:9" ht="16.05" customHeight="1" thickBot="1" x14ac:dyDescent="0.3">
      <c r="A43" s="127" t="s">
        <v>324</v>
      </c>
      <c r="B43" s="130" t="s">
        <v>325</v>
      </c>
      <c r="C43" s="103" t="s">
        <v>31</v>
      </c>
      <c r="D43" s="104">
        <v>1</v>
      </c>
      <c r="E43" s="103"/>
      <c r="F43" s="149"/>
      <c r="G43" s="146">
        <f>F43*D43</f>
        <v>0</v>
      </c>
      <c r="I43" s="57"/>
    </row>
    <row r="44" spans="1:9" ht="16.05" customHeight="1" thickBot="1" x14ac:dyDescent="0.3">
      <c r="A44" s="127"/>
      <c r="B44" s="148" t="s">
        <v>54</v>
      </c>
      <c r="C44" s="103"/>
      <c r="D44" s="104"/>
      <c r="E44" s="103"/>
      <c r="F44" s="149"/>
      <c r="G44" s="150">
        <f>SUM(G40:G43)</f>
        <v>0</v>
      </c>
      <c r="I44" s="57"/>
    </row>
    <row r="45" spans="1:9" ht="16.05" customHeight="1" x14ac:dyDescent="0.25">
      <c r="A45" s="126" t="s">
        <v>28</v>
      </c>
      <c r="B45" s="129" t="s">
        <v>303</v>
      </c>
      <c r="C45" s="103"/>
      <c r="D45" s="104"/>
      <c r="E45" s="103"/>
      <c r="F45" s="115"/>
      <c r="G45" s="115"/>
      <c r="I45" s="57"/>
    </row>
    <row r="46" spans="1:9" ht="16.05" customHeight="1" x14ac:dyDescent="0.25">
      <c r="A46" s="126" t="s">
        <v>159</v>
      </c>
      <c r="B46" s="129" t="s">
        <v>150</v>
      </c>
      <c r="C46" s="103"/>
      <c r="D46" s="104"/>
      <c r="E46" s="103"/>
      <c r="F46" s="115"/>
      <c r="G46" s="115"/>
      <c r="I46" s="57"/>
    </row>
    <row r="47" spans="1:9" ht="16.05" customHeight="1" x14ac:dyDescent="0.25">
      <c r="A47" s="127" t="s">
        <v>288</v>
      </c>
      <c r="B47" s="130" t="s">
        <v>41</v>
      </c>
      <c r="C47" s="103" t="s">
        <v>42</v>
      </c>
      <c r="D47" s="104">
        <f>1.18*3.54+5.46*3.46</f>
        <v>23.0688</v>
      </c>
      <c r="E47" s="103"/>
      <c r="F47" s="115"/>
      <c r="G47" s="115">
        <f t="shared" ref="G47:G63" si="3">F47*E47</f>
        <v>0</v>
      </c>
      <c r="I47" s="57"/>
    </row>
    <row r="48" spans="1:9" ht="28.95" customHeight="1" x14ac:dyDescent="0.25">
      <c r="A48" s="127" t="s">
        <v>289</v>
      </c>
      <c r="B48" s="130" t="s">
        <v>168</v>
      </c>
      <c r="C48" s="103" t="s">
        <v>42</v>
      </c>
      <c r="D48" s="104">
        <f>MROUND(((13.32+14.34+93.24+5.33+4.6+1.4+1.4)*1),1)</f>
        <v>134</v>
      </c>
      <c r="E48" s="103"/>
      <c r="F48" s="115"/>
      <c r="G48" s="115">
        <f t="shared" si="3"/>
        <v>0</v>
      </c>
      <c r="I48" s="57"/>
    </row>
    <row r="49" spans="1:9" ht="16.05" customHeight="1" x14ac:dyDescent="0.25">
      <c r="A49" s="127" t="s">
        <v>290</v>
      </c>
      <c r="B49" s="130" t="s">
        <v>248</v>
      </c>
      <c r="C49" s="103" t="s">
        <v>42</v>
      </c>
      <c r="D49" s="104">
        <f>((1.42*7)+(1.8*3))*3.5</f>
        <v>53.69</v>
      </c>
      <c r="E49" s="103"/>
      <c r="F49" s="115"/>
      <c r="G49" s="115">
        <f t="shared" si="3"/>
        <v>0</v>
      </c>
      <c r="I49" s="57"/>
    </row>
    <row r="50" spans="1:9" ht="16.05" customHeight="1" x14ac:dyDescent="0.25">
      <c r="A50" s="127" t="s">
        <v>291</v>
      </c>
      <c r="B50" s="130" t="s">
        <v>158</v>
      </c>
      <c r="C50" s="103" t="s">
        <v>23</v>
      </c>
      <c r="D50" s="104">
        <v>1</v>
      </c>
      <c r="E50" s="103"/>
      <c r="F50" s="115"/>
      <c r="G50" s="115">
        <f>F50*E50</f>
        <v>0</v>
      </c>
      <c r="I50" s="57"/>
    </row>
    <row r="51" spans="1:9" ht="16.05" customHeight="1" x14ac:dyDescent="0.25">
      <c r="A51" s="126" t="s">
        <v>281</v>
      </c>
      <c r="B51" s="129" t="s">
        <v>154</v>
      </c>
      <c r="C51" s="103"/>
      <c r="D51" s="104"/>
      <c r="E51" s="103"/>
      <c r="F51" s="115"/>
      <c r="G51" s="115"/>
    </row>
    <row r="52" spans="1:9" ht="16.05" customHeight="1" x14ac:dyDescent="0.25">
      <c r="A52" s="127" t="s">
        <v>292</v>
      </c>
      <c r="B52" s="130" t="s">
        <v>49</v>
      </c>
      <c r="C52" s="103" t="s">
        <v>42</v>
      </c>
      <c r="D52" s="104">
        <f>119*2.5</f>
        <v>297.5</v>
      </c>
      <c r="E52" s="103"/>
      <c r="F52" s="115"/>
      <c r="G52" s="115">
        <f>F52*E52</f>
        <v>0</v>
      </c>
      <c r="I52" s="57"/>
    </row>
    <row r="53" spans="1:9" ht="16.95" customHeight="1" x14ac:dyDescent="0.25">
      <c r="A53" s="127" t="s">
        <v>293</v>
      </c>
      <c r="B53" s="130" t="s">
        <v>284</v>
      </c>
      <c r="C53" s="103" t="s">
        <v>13</v>
      </c>
      <c r="D53" s="104">
        <v>16</v>
      </c>
      <c r="E53" s="103"/>
      <c r="F53" s="115"/>
      <c r="G53" s="115">
        <f>F53*E53</f>
        <v>0</v>
      </c>
      <c r="I53" s="57"/>
    </row>
    <row r="54" spans="1:9" ht="16.05" customHeight="1" x14ac:dyDescent="0.25">
      <c r="A54" s="127" t="s">
        <v>294</v>
      </c>
      <c r="B54" s="130" t="s">
        <v>261</v>
      </c>
      <c r="C54" s="103" t="s">
        <v>42</v>
      </c>
      <c r="D54" s="104">
        <f>(3.24+21)*2.5</f>
        <v>60.600000000000009</v>
      </c>
      <c r="E54" s="103"/>
      <c r="F54" s="115"/>
      <c r="G54" s="115">
        <f t="shared" ref="G54" si="4">F54*E54</f>
        <v>0</v>
      </c>
      <c r="H54" s="154"/>
      <c r="I54" s="57"/>
    </row>
    <row r="55" spans="1:9" ht="16.05" customHeight="1" x14ac:dyDescent="0.25">
      <c r="A55" s="127" t="s">
        <v>295</v>
      </c>
      <c r="B55" s="130" t="s">
        <v>43</v>
      </c>
      <c r="C55" s="103" t="s">
        <v>42</v>
      </c>
      <c r="D55" s="104">
        <f>45.46*2.5</f>
        <v>113.65</v>
      </c>
      <c r="E55" s="103"/>
      <c r="F55" s="115"/>
      <c r="G55" s="115">
        <f t="shared" si="3"/>
        <v>0</v>
      </c>
      <c r="I55" s="57"/>
    </row>
    <row r="56" spans="1:9" ht="16.05" customHeight="1" x14ac:dyDescent="0.25">
      <c r="A56" s="127" t="s">
        <v>296</v>
      </c>
      <c r="B56" s="130" t="s">
        <v>267</v>
      </c>
      <c r="C56" s="103" t="s">
        <v>42</v>
      </c>
      <c r="D56" s="104">
        <f>10.6*2.5</f>
        <v>26.5</v>
      </c>
      <c r="E56" s="103"/>
      <c r="F56" s="115"/>
      <c r="G56" s="115">
        <f t="shared" si="3"/>
        <v>0</v>
      </c>
      <c r="I56" s="57"/>
    </row>
    <row r="57" spans="1:9" ht="16.05" customHeight="1" x14ac:dyDescent="0.25">
      <c r="A57" s="127" t="s">
        <v>200</v>
      </c>
      <c r="B57" s="130" t="s">
        <v>36</v>
      </c>
      <c r="C57" s="103" t="s">
        <v>35</v>
      </c>
      <c r="D57" s="104">
        <f>(1.43+3.86+1.61+6.5+7+1.35+3.09+15.67+1.68+3.11+5.9+4.6+4.5+11+3.5+13.86+7.22+3.6+21.24+2.8+6.58+5.6+5.6+1.78+8.05+7.35+5.14+1.5)*1</f>
        <v>165.11999999999998</v>
      </c>
      <c r="E57" s="103"/>
      <c r="F57" s="115"/>
      <c r="G57" s="115">
        <f t="shared" si="3"/>
        <v>0</v>
      </c>
      <c r="I57" s="57"/>
    </row>
    <row r="58" spans="1:9" ht="16.05" customHeight="1" x14ac:dyDescent="0.25">
      <c r="A58" s="126" t="s">
        <v>282</v>
      </c>
      <c r="B58" s="129" t="s">
        <v>157</v>
      </c>
      <c r="C58" s="103"/>
      <c r="D58" s="104"/>
      <c r="E58" s="103"/>
      <c r="F58" s="115"/>
      <c r="G58" s="115"/>
      <c r="I58" s="57"/>
    </row>
    <row r="59" spans="1:9" ht="16.05" customHeight="1" x14ac:dyDescent="0.25">
      <c r="A59" s="127" t="s">
        <v>297</v>
      </c>
      <c r="B59" s="130" t="s">
        <v>145</v>
      </c>
      <c r="C59" s="103" t="s">
        <v>42</v>
      </c>
      <c r="D59" s="104">
        <v>591</v>
      </c>
      <c r="E59" s="103"/>
      <c r="F59" s="115"/>
      <c r="G59" s="115">
        <f t="shared" si="3"/>
        <v>0</v>
      </c>
      <c r="I59" s="57"/>
    </row>
    <row r="60" spans="1:9" ht="16.05" customHeight="1" x14ac:dyDescent="0.25">
      <c r="A60" s="127" t="s">
        <v>298</v>
      </c>
      <c r="B60" s="130" t="s">
        <v>262</v>
      </c>
      <c r="C60" s="103" t="s">
        <v>42</v>
      </c>
      <c r="D60" s="104">
        <f>5.34+3.33</f>
        <v>8.67</v>
      </c>
      <c r="E60" s="103"/>
      <c r="F60" s="115"/>
      <c r="G60" s="115">
        <f t="shared" si="3"/>
        <v>0</v>
      </c>
      <c r="I60" s="57"/>
    </row>
    <row r="61" spans="1:9" ht="16.05" customHeight="1" x14ac:dyDescent="0.25">
      <c r="A61" s="127" t="s">
        <v>299</v>
      </c>
      <c r="B61" s="130" t="s">
        <v>269</v>
      </c>
      <c r="C61" s="103" t="s">
        <v>42</v>
      </c>
      <c r="D61" s="104">
        <f>44.67+25.48</f>
        <v>70.150000000000006</v>
      </c>
      <c r="E61" s="103"/>
      <c r="F61" s="115"/>
      <c r="G61" s="115">
        <f t="shared" si="3"/>
        <v>0</v>
      </c>
      <c r="I61" s="57"/>
    </row>
    <row r="62" spans="1:9" ht="16.05" customHeight="1" x14ac:dyDescent="0.25">
      <c r="A62" s="127" t="s">
        <v>283</v>
      </c>
      <c r="B62" s="130" t="s">
        <v>310</v>
      </c>
      <c r="C62" s="103" t="s">
        <v>42</v>
      </c>
      <c r="D62" s="104">
        <f>D55-(6.53*2.5)</f>
        <v>97.325000000000003</v>
      </c>
      <c r="E62" s="103"/>
      <c r="F62" s="115"/>
      <c r="G62" s="115">
        <f t="shared" si="3"/>
        <v>0</v>
      </c>
      <c r="I62" s="57"/>
    </row>
    <row r="63" spans="1:9" ht="12.75" customHeight="1" thickBot="1" x14ac:dyDescent="0.3">
      <c r="A63" s="127" t="s">
        <v>340</v>
      </c>
      <c r="B63" s="147" t="s">
        <v>201</v>
      </c>
      <c r="C63" s="103" t="s">
        <v>23</v>
      </c>
      <c r="D63" s="104">
        <v>1</v>
      </c>
      <c r="E63" s="103"/>
      <c r="F63" s="115"/>
      <c r="G63" s="115">
        <f t="shared" si="3"/>
        <v>0</v>
      </c>
      <c r="I63" s="57"/>
    </row>
    <row r="64" spans="1:9" ht="18" customHeight="1" thickBot="1" x14ac:dyDescent="0.3">
      <c r="A64" s="127"/>
      <c r="B64" s="148" t="s">
        <v>54</v>
      </c>
      <c r="C64" s="103"/>
      <c r="D64" s="104"/>
      <c r="E64" s="103"/>
      <c r="F64" s="149"/>
      <c r="G64" s="150">
        <f>SUM(G47:G63)</f>
        <v>0</v>
      </c>
      <c r="I64" s="57"/>
    </row>
    <row r="65" spans="1:9" ht="15" customHeight="1" x14ac:dyDescent="0.25">
      <c r="A65" s="126" t="s">
        <v>50</v>
      </c>
      <c r="B65" s="129" t="s">
        <v>25</v>
      </c>
      <c r="C65" s="103"/>
      <c r="D65" s="104"/>
      <c r="E65" s="103"/>
      <c r="F65" s="115"/>
      <c r="G65" s="115"/>
      <c r="I65" s="57"/>
    </row>
    <row r="66" spans="1:9" ht="15" customHeight="1" x14ac:dyDescent="0.25">
      <c r="A66" s="126" t="s">
        <v>160</v>
      </c>
      <c r="B66" s="147" t="s">
        <v>163</v>
      </c>
      <c r="C66" s="103" t="s">
        <v>254</v>
      </c>
      <c r="D66" s="104"/>
      <c r="E66" s="103"/>
      <c r="F66" s="115"/>
      <c r="G66" s="115"/>
      <c r="H66" s="201"/>
      <c r="I66" s="57"/>
    </row>
    <row r="67" spans="1:9" ht="15" customHeight="1" x14ac:dyDescent="0.25">
      <c r="A67" s="126" t="s">
        <v>162</v>
      </c>
      <c r="B67" s="129" t="s">
        <v>161</v>
      </c>
      <c r="C67" s="103"/>
      <c r="D67" s="104"/>
      <c r="E67" s="103"/>
      <c r="F67" s="115"/>
      <c r="G67" s="115"/>
      <c r="I67" s="57"/>
    </row>
    <row r="68" spans="1:9" ht="31.05" customHeight="1" x14ac:dyDescent="0.25">
      <c r="A68" s="127" t="s">
        <v>205</v>
      </c>
      <c r="B68" s="130" t="s">
        <v>203</v>
      </c>
      <c r="C68" s="103" t="s">
        <v>13</v>
      </c>
      <c r="D68" s="104">
        <v>1</v>
      </c>
      <c r="E68" s="103"/>
      <c r="F68" s="115"/>
      <c r="G68" s="115">
        <f t="shared" ref="G68:G69" si="5">F68*E68</f>
        <v>0</v>
      </c>
      <c r="I68" s="57"/>
    </row>
    <row r="69" spans="1:9" ht="15" customHeight="1" x14ac:dyDescent="0.25">
      <c r="A69" s="127" t="s">
        <v>206</v>
      </c>
      <c r="B69" s="130" t="s">
        <v>223</v>
      </c>
      <c r="C69" s="103" t="s">
        <v>13</v>
      </c>
      <c r="D69" s="104">
        <v>1</v>
      </c>
      <c r="E69" s="103"/>
      <c r="F69" s="115"/>
      <c r="G69" s="115">
        <f t="shared" si="5"/>
        <v>0</v>
      </c>
      <c r="I69" s="57"/>
    </row>
    <row r="70" spans="1:9" ht="15" customHeight="1" x14ac:dyDescent="0.25">
      <c r="A70" s="127" t="s">
        <v>207</v>
      </c>
      <c r="B70" s="130" t="s">
        <v>204</v>
      </c>
      <c r="C70" s="103" t="s">
        <v>13</v>
      </c>
      <c r="D70" s="104">
        <v>1</v>
      </c>
      <c r="E70" s="103"/>
      <c r="F70" s="115"/>
      <c r="G70" s="115">
        <f>F70*E70</f>
        <v>0</v>
      </c>
      <c r="I70" s="57"/>
    </row>
    <row r="71" spans="1:9" ht="25.95" customHeight="1" x14ac:dyDescent="0.25">
      <c r="A71" s="127" t="s">
        <v>208</v>
      </c>
      <c r="B71" s="130" t="s">
        <v>210</v>
      </c>
      <c r="C71" s="103" t="s">
        <v>13</v>
      </c>
      <c r="D71" s="104">
        <v>11</v>
      </c>
      <c r="E71" s="103"/>
      <c r="F71" s="115"/>
      <c r="G71" s="115">
        <f t="shared" ref="G71:G93" si="6">F71*E71</f>
        <v>0</v>
      </c>
      <c r="I71" s="57"/>
    </row>
    <row r="72" spans="1:9" ht="15" customHeight="1" x14ac:dyDescent="0.25">
      <c r="A72" s="127" t="s">
        <v>209</v>
      </c>
      <c r="B72" s="130" t="s">
        <v>211</v>
      </c>
      <c r="C72" s="103" t="s">
        <v>13</v>
      </c>
      <c r="D72" s="104">
        <v>3</v>
      </c>
      <c r="E72" s="103"/>
      <c r="F72" s="115"/>
      <c r="G72" s="115">
        <f t="shared" si="6"/>
        <v>0</v>
      </c>
      <c r="I72" s="57"/>
    </row>
    <row r="73" spans="1:9" ht="25.05" customHeight="1" x14ac:dyDescent="0.25">
      <c r="A73" s="127" t="s">
        <v>212</v>
      </c>
      <c r="B73" s="130" t="s">
        <v>224</v>
      </c>
      <c r="C73" s="103" t="s">
        <v>13</v>
      </c>
      <c r="D73" s="104">
        <v>1</v>
      </c>
      <c r="E73" s="103"/>
      <c r="F73" s="115"/>
      <c r="G73" s="115">
        <f t="shared" si="6"/>
        <v>0</v>
      </c>
      <c r="I73" s="57"/>
    </row>
    <row r="74" spans="1:9" ht="16.05" customHeight="1" x14ac:dyDescent="0.25">
      <c r="A74" s="127" t="s">
        <v>213</v>
      </c>
      <c r="B74" s="130" t="s">
        <v>214</v>
      </c>
      <c r="C74" s="103" t="s">
        <v>13</v>
      </c>
      <c r="D74" s="104">
        <v>1</v>
      </c>
      <c r="E74" s="103"/>
      <c r="F74" s="115"/>
      <c r="G74" s="115">
        <f t="shared" si="6"/>
        <v>0</v>
      </c>
      <c r="I74" s="57"/>
    </row>
    <row r="75" spans="1:9" ht="15" customHeight="1" x14ac:dyDescent="0.25">
      <c r="A75" s="127" t="s">
        <v>215</v>
      </c>
      <c r="B75" s="130" t="s">
        <v>217</v>
      </c>
      <c r="C75" s="103" t="s">
        <v>13</v>
      </c>
      <c r="D75" s="104">
        <v>3</v>
      </c>
      <c r="E75" s="103"/>
      <c r="F75" s="115"/>
      <c r="G75" s="115">
        <f t="shared" si="6"/>
        <v>0</v>
      </c>
      <c r="I75" s="57"/>
    </row>
    <row r="76" spans="1:9" ht="33" customHeight="1" x14ac:dyDescent="0.25">
      <c r="A76" s="127" t="s">
        <v>216</v>
      </c>
      <c r="B76" s="130" t="s">
        <v>219</v>
      </c>
      <c r="C76" s="103" t="s">
        <v>13</v>
      </c>
      <c r="D76" s="104">
        <v>1</v>
      </c>
      <c r="E76" s="103"/>
      <c r="F76" s="115"/>
      <c r="G76" s="115">
        <f t="shared" si="6"/>
        <v>0</v>
      </c>
      <c r="I76" s="57"/>
    </row>
    <row r="77" spans="1:9" ht="16.05" customHeight="1" x14ac:dyDescent="0.25">
      <c r="A77" s="127" t="s">
        <v>218</v>
      </c>
      <c r="B77" s="130" t="s">
        <v>222</v>
      </c>
      <c r="C77" s="103" t="s">
        <v>13</v>
      </c>
      <c r="D77" s="104">
        <v>1</v>
      </c>
      <c r="E77" s="103"/>
      <c r="F77" s="115"/>
      <c r="G77" s="115">
        <f t="shared" si="6"/>
        <v>0</v>
      </c>
      <c r="I77" s="57"/>
    </row>
    <row r="78" spans="1:9" ht="30" customHeight="1" x14ac:dyDescent="0.25">
      <c r="A78" s="127" t="s">
        <v>221</v>
      </c>
      <c r="B78" s="130" t="s">
        <v>220</v>
      </c>
      <c r="C78" s="103" t="s">
        <v>13</v>
      </c>
      <c r="D78" s="104">
        <v>1</v>
      </c>
      <c r="E78" s="103"/>
      <c r="F78" s="115"/>
      <c r="G78" s="115">
        <f t="shared" si="6"/>
        <v>0</v>
      </c>
      <c r="I78" s="57"/>
    </row>
    <row r="79" spans="1:9" ht="15" customHeight="1" x14ac:dyDescent="0.25">
      <c r="A79" s="126" t="s">
        <v>164</v>
      </c>
      <c r="B79" s="129" t="s">
        <v>249</v>
      </c>
      <c r="C79" s="103"/>
      <c r="D79" s="104"/>
      <c r="E79" s="103"/>
      <c r="F79" s="115"/>
      <c r="G79" s="115"/>
      <c r="I79" s="57"/>
    </row>
    <row r="80" spans="1:9" ht="15" customHeight="1" x14ac:dyDescent="0.25">
      <c r="A80" s="127" t="s">
        <v>225</v>
      </c>
      <c r="B80" s="130" t="s">
        <v>250</v>
      </c>
      <c r="C80" s="103" t="s">
        <v>13</v>
      </c>
      <c r="D80" s="104">
        <v>3</v>
      </c>
      <c r="E80" s="103"/>
      <c r="F80" s="115"/>
      <c r="G80" s="115">
        <f t="shared" si="6"/>
        <v>0</v>
      </c>
      <c r="I80" s="57"/>
    </row>
    <row r="81" spans="1:9" ht="16.05" customHeight="1" x14ac:dyDescent="0.25">
      <c r="A81" s="127" t="s">
        <v>226</v>
      </c>
      <c r="B81" s="130" t="s">
        <v>258</v>
      </c>
      <c r="C81" s="103" t="s">
        <v>13</v>
      </c>
      <c r="D81" s="104">
        <v>1</v>
      </c>
      <c r="E81" s="103"/>
      <c r="F81" s="115"/>
      <c r="G81" s="115">
        <f t="shared" si="6"/>
        <v>0</v>
      </c>
      <c r="I81" s="57"/>
    </row>
    <row r="82" spans="1:9" ht="31.95" customHeight="1" x14ac:dyDescent="0.25">
      <c r="A82" s="126" t="s">
        <v>227</v>
      </c>
      <c r="B82" s="129" t="s">
        <v>229</v>
      </c>
      <c r="C82" s="103"/>
      <c r="D82" s="104"/>
      <c r="E82" s="103"/>
      <c r="F82" s="115"/>
      <c r="G82" s="115"/>
      <c r="I82" s="57"/>
    </row>
    <row r="83" spans="1:9" ht="15" customHeight="1" x14ac:dyDescent="0.25">
      <c r="A83" s="127" t="s">
        <v>228</v>
      </c>
      <c r="B83" s="130" t="s">
        <v>339</v>
      </c>
      <c r="C83" s="103" t="s">
        <v>13</v>
      </c>
      <c r="D83" s="104">
        <v>1</v>
      </c>
      <c r="E83" s="103"/>
      <c r="F83" s="115"/>
      <c r="G83" s="115">
        <f t="shared" si="6"/>
        <v>0</v>
      </c>
    </row>
    <row r="84" spans="1:9" ht="12.75" customHeight="1" x14ac:dyDescent="0.25">
      <c r="A84" s="127" t="s">
        <v>230</v>
      </c>
      <c r="B84" s="130" t="s">
        <v>147</v>
      </c>
      <c r="C84" s="153" t="s">
        <v>24</v>
      </c>
      <c r="D84" s="104"/>
      <c r="E84" s="103"/>
      <c r="F84" s="115"/>
      <c r="G84" s="115"/>
    </row>
    <row r="85" spans="1:9" ht="12.75" customHeight="1" x14ac:dyDescent="0.25">
      <c r="A85" s="127" t="s">
        <v>231</v>
      </c>
      <c r="B85" s="130" t="s">
        <v>251</v>
      </c>
      <c r="C85" s="103" t="s">
        <v>35</v>
      </c>
      <c r="D85" s="104">
        <f>150+(7*1.3)+(1.6*3)+14.42+6.25+2.6</f>
        <v>187.17</v>
      </c>
      <c r="E85" s="103"/>
      <c r="F85" s="115"/>
      <c r="G85" s="115">
        <f t="shared" si="6"/>
        <v>0</v>
      </c>
      <c r="I85" s="57"/>
    </row>
    <row r="86" spans="1:9" ht="16.05" customHeight="1" x14ac:dyDescent="0.25">
      <c r="A86" s="127" t="s">
        <v>232</v>
      </c>
      <c r="B86" s="130" t="s">
        <v>146</v>
      </c>
      <c r="C86" s="103" t="s">
        <v>57</v>
      </c>
      <c r="D86" s="104">
        <f>3*2.89</f>
        <v>8.67</v>
      </c>
      <c r="E86" s="103"/>
      <c r="F86" s="115"/>
      <c r="G86" s="115">
        <f t="shared" si="6"/>
        <v>0</v>
      </c>
      <c r="I86" s="57"/>
    </row>
    <row r="87" spans="1:9" ht="19.05" customHeight="1" x14ac:dyDescent="0.25">
      <c r="A87" s="126" t="s">
        <v>233</v>
      </c>
      <c r="B87" s="129" t="s">
        <v>338</v>
      </c>
      <c r="C87" s="103"/>
      <c r="D87" s="104"/>
      <c r="E87" s="103"/>
      <c r="F87" s="115"/>
      <c r="G87" s="115"/>
      <c r="I87" s="57"/>
    </row>
    <row r="88" spans="1:9" ht="18" customHeight="1" x14ac:dyDescent="0.25">
      <c r="A88" s="127" t="s">
        <v>333</v>
      </c>
      <c r="B88" s="130" t="s">
        <v>314</v>
      </c>
      <c r="C88" s="103" t="s">
        <v>13</v>
      </c>
      <c r="D88" s="104">
        <v>2</v>
      </c>
      <c r="E88" s="103"/>
      <c r="F88" s="115"/>
      <c r="G88" s="115">
        <f t="shared" si="6"/>
        <v>0</v>
      </c>
      <c r="I88" s="57"/>
    </row>
    <row r="89" spans="1:9" ht="16.95" customHeight="1" x14ac:dyDescent="0.25">
      <c r="A89" s="127" t="s">
        <v>334</v>
      </c>
      <c r="B89" s="130" t="s">
        <v>315</v>
      </c>
      <c r="C89" s="103" t="s">
        <v>13</v>
      </c>
      <c r="D89" s="104">
        <v>1</v>
      </c>
      <c r="E89" s="103"/>
      <c r="F89" s="115"/>
      <c r="G89" s="115">
        <f t="shared" si="6"/>
        <v>0</v>
      </c>
      <c r="I89" s="57"/>
    </row>
    <row r="90" spans="1:9" ht="16.95" customHeight="1" x14ac:dyDescent="0.25">
      <c r="A90" s="127" t="s">
        <v>335</v>
      </c>
      <c r="B90" s="130" t="s">
        <v>341</v>
      </c>
      <c r="C90" s="103" t="s">
        <v>13</v>
      </c>
      <c r="D90" s="104">
        <v>3</v>
      </c>
      <c r="E90" s="103"/>
      <c r="F90" s="115"/>
      <c r="G90" s="115">
        <f t="shared" si="6"/>
        <v>0</v>
      </c>
      <c r="I90" s="57"/>
    </row>
    <row r="91" spans="1:9" ht="16.95" customHeight="1" x14ac:dyDescent="0.25">
      <c r="A91" s="127" t="s">
        <v>336</v>
      </c>
      <c r="B91" s="130" t="s">
        <v>312</v>
      </c>
      <c r="C91" s="103" t="s">
        <v>13</v>
      </c>
      <c r="D91" s="104">
        <v>1</v>
      </c>
      <c r="E91" s="103"/>
      <c r="F91" s="115"/>
      <c r="G91" s="115">
        <f t="shared" si="6"/>
        <v>0</v>
      </c>
      <c r="I91" s="57"/>
    </row>
    <row r="92" spans="1:9" ht="13.95" customHeight="1" x14ac:dyDescent="0.25">
      <c r="A92" s="127" t="s">
        <v>337</v>
      </c>
      <c r="B92" s="130" t="s">
        <v>313</v>
      </c>
      <c r="C92" s="103" t="s">
        <v>13</v>
      </c>
      <c r="D92" s="104">
        <v>1</v>
      </c>
      <c r="E92" s="103"/>
      <c r="F92" s="115"/>
      <c r="G92" s="115">
        <f t="shared" si="6"/>
        <v>0</v>
      </c>
      <c r="I92" s="57"/>
    </row>
    <row r="93" spans="1:9" ht="16.05" customHeight="1" x14ac:dyDescent="0.25">
      <c r="A93" s="127" t="s">
        <v>234</v>
      </c>
      <c r="B93" s="130" t="s">
        <v>143</v>
      </c>
      <c r="C93" s="103" t="s">
        <v>13</v>
      </c>
      <c r="D93" s="104">
        <v>1</v>
      </c>
      <c r="E93" s="103"/>
      <c r="F93" s="115"/>
      <c r="G93" s="115">
        <f t="shared" si="6"/>
        <v>0</v>
      </c>
      <c r="I93" s="57"/>
    </row>
    <row r="94" spans="1:9" ht="16.05" customHeight="1" thickBot="1" x14ac:dyDescent="0.3">
      <c r="A94" s="127" t="s">
        <v>386</v>
      </c>
      <c r="B94" s="130" t="s">
        <v>387</v>
      </c>
      <c r="C94" s="103" t="s">
        <v>23</v>
      </c>
      <c r="D94" s="104">
        <v>1</v>
      </c>
      <c r="E94" s="103"/>
      <c r="F94" s="115"/>
      <c r="G94" s="115">
        <f t="shared" ref="G94" si="7">F94*E94</f>
        <v>0</v>
      </c>
      <c r="I94" s="57"/>
    </row>
    <row r="95" spans="1:9" ht="16.05" customHeight="1" thickBot="1" x14ac:dyDescent="0.3">
      <c r="A95" s="127"/>
      <c r="B95" s="128" t="s">
        <v>54</v>
      </c>
      <c r="C95" s="103"/>
      <c r="D95" s="104"/>
      <c r="E95" s="103"/>
      <c r="F95" s="115"/>
      <c r="G95" s="116">
        <f>SUM(G65:G94)</f>
        <v>0</v>
      </c>
      <c r="I95" s="57"/>
    </row>
    <row r="96" spans="1:9" ht="16.05" customHeight="1" thickBot="1" x14ac:dyDescent="0.3">
      <c r="A96" s="127"/>
      <c r="B96" s="128"/>
      <c r="C96" s="103"/>
      <c r="D96" s="104"/>
      <c r="E96" s="103"/>
      <c r="F96" s="115"/>
      <c r="G96" s="115"/>
      <c r="I96" s="57"/>
    </row>
    <row r="97" spans="1:9" ht="16.05" customHeight="1" thickBot="1" x14ac:dyDescent="0.3">
      <c r="A97" s="127"/>
      <c r="B97" s="128" t="s">
        <v>388</v>
      </c>
      <c r="C97" s="103"/>
      <c r="D97" s="104"/>
      <c r="E97" s="103"/>
      <c r="F97" s="115"/>
      <c r="G97" s="116">
        <f>SUM(G67:G96)</f>
        <v>0</v>
      </c>
      <c r="I97" s="57"/>
    </row>
    <row r="98" spans="1:9" ht="16.05" customHeight="1" thickBot="1" x14ac:dyDescent="0.3">
      <c r="A98" s="127"/>
      <c r="B98" s="128"/>
      <c r="C98" s="103"/>
      <c r="D98" s="104"/>
      <c r="E98" s="103"/>
      <c r="F98" s="115"/>
      <c r="G98" s="115"/>
      <c r="I98" s="57"/>
    </row>
    <row r="99" spans="1:9" ht="16.05" customHeight="1" thickBot="1" x14ac:dyDescent="0.3">
      <c r="A99" s="127"/>
      <c r="B99" s="128" t="s">
        <v>300</v>
      </c>
      <c r="C99" s="103"/>
      <c r="D99" s="104"/>
      <c r="E99" s="103"/>
      <c r="F99" s="115"/>
      <c r="G99" s="116">
        <f>SUM(G11,G95,G64,G44,G38,G26,)</f>
        <v>0</v>
      </c>
      <c r="I99" s="57"/>
    </row>
    <row r="100" spans="1:9" ht="14.4" thickBot="1" x14ac:dyDescent="0.3">
      <c r="A100" s="298"/>
      <c r="B100" s="299"/>
      <c r="C100" s="299"/>
      <c r="D100" s="299"/>
      <c r="E100" s="299"/>
      <c r="F100" s="299"/>
      <c r="G100" s="300"/>
    </row>
    <row r="101" spans="1:9" x14ac:dyDescent="0.25">
      <c r="A101" s="159"/>
      <c r="B101" s="160"/>
      <c r="C101" s="161" t="s">
        <v>396</v>
      </c>
      <c r="D101" s="161"/>
      <c r="E101" s="162"/>
      <c r="F101" s="163"/>
      <c r="G101" s="164">
        <f>G99</f>
        <v>0</v>
      </c>
    </row>
    <row r="102" spans="1:9" x14ac:dyDescent="0.25">
      <c r="A102" s="165"/>
      <c r="B102" s="166"/>
      <c r="C102" s="167" t="s">
        <v>20</v>
      </c>
      <c r="D102" s="168"/>
      <c r="E102" s="169"/>
      <c r="F102" s="170"/>
      <c r="G102" s="171">
        <f>G101*0.2</f>
        <v>0</v>
      </c>
    </row>
    <row r="103" spans="1:9" ht="12.75" customHeight="1" thickBot="1" x14ac:dyDescent="0.3">
      <c r="A103" s="172"/>
      <c r="B103" s="173"/>
      <c r="C103" s="174" t="s">
        <v>397</v>
      </c>
      <c r="D103" s="174"/>
      <c r="E103" s="175"/>
      <c r="F103" s="176"/>
      <c r="G103" s="177">
        <f>G101+G102</f>
        <v>0</v>
      </c>
    </row>
    <row r="104" spans="1:9" ht="12.75" customHeight="1" x14ac:dyDescent="0.25">
      <c r="A104" s="90"/>
      <c r="B104" s="100"/>
      <c r="C104" s="101"/>
      <c r="D104" s="101"/>
      <c r="E104" s="98"/>
      <c r="F104" s="101"/>
      <c r="G104" s="102"/>
    </row>
    <row r="105" spans="1:9" ht="19.05" customHeight="1" x14ac:dyDescent="0.25">
      <c r="A105" s="91"/>
      <c r="B105" s="96"/>
      <c r="C105" s="101"/>
      <c r="D105" s="101"/>
      <c r="E105" s="98"/>
      <c r="F105" s="101"/>
      <c r="G105" s="102"/>
    </row>
    <row r="106" spans="1:9" ht="12.75" customHeight="1" x14ac:dyDescent="0.25">
      <c r="A106" s="90"/>
      <c r="B106" s="100"/>
      <c r="C106" s="101"/>
      <c r="D106" s="101"/>
      <c r="E106" s="98"/>
      <c r="F106" s="101"/>
      <c r="G106" s="102"/>
    </row>
    <row r="107" spans="1:9" ht="12.75" customHeight="1" x14ac:dyDescent="0.25">
      <c r="A107" s="91"/>
      <c r="B107" s="92"/>
      <c r="C107" s="93"/>
      <c r="D107" s="93"/>
      <c r="E107" s="94"/>
      <c r="F107" s="93"/>
      <c r="G107" s="95"/>
    </row>
    <row r="108" spans="1:9" ht="12.75" customHeight="1" x14ac:dyDescent="0.25">
      <c r="A108" s="91"/>
      <c r="B108" s="96"/>
      <c r="C108" s="93"/>
      <c r="D108" s="93"/>
      <c r="E108" s="97"/>
      <c r="F108" s="98"/>
      <c r="G108" s="95"/>
    </row>
    <row r="109" spans="1:9" ht="12.75" customHeight="1" x14ac:dyDescent="0.25">
      <c r="A109" s="90"/>
      <c r="G109" s="95"/>
    </row>
    <row r="110" spans="1:9" ht="12.75" customHeight="1" x14ac:dyDescent="0.25">
      <c r="A110" s="90"/>
      <c r="G110" s="95"/>
    </row>
    <row r="111" spans="1:9" x14ac:dyDescent="0.25">
      <c r="A111" s="89" t="s">
        <v>19</v>
      </c>
      <c r="B111" s="88"/>
      <c r="C111" s="87"/>
      <c r="D111" s="87"/>
      <c r="E111" s="87"/>
      <c r="F111" s="85"/>
      <c r="G111" s="86"/>
    </row>
  </sheetData>
  <sheetProtection selectLockedCells="1"/>
  <mergeCells count="3">
    <mergeCell ref="A100:G100"/>
    <mergeCell ref="A7:A9"/>
    <mergeCell ref="A10:G10"/>
  </mergeCells>
  <hyperlinks>
    <hyperlink ref="A67" location="_Toc80793411" display="_Toc80793411" xr:uid="{F5748EDF-7059-BF4C-BE8E-B617D6DB9B92}"/>
    <hyperlink ref="A66" location="_Toc80793411" display="_Toc80793411" xr:uid="{69DA6374-0FC1-0D4F-AEFA-913760D1DCD9}"/>
    <hyperlink ref="A79" location="_Toc80793411" display="_Toc80793411" xr:uid="{96D783FA-E322-DA48-97C8-6D0E632FB3F6}"/>
    <hyperlink ref="A58" location="_Toc80793411" display="_Toc80793411" xr:uid="{88DAF751-94A2-0540-8D8F-BBDC32A4DE5E}"/>
    <hyperlink ref="A51" location="_Toc80793411" display="_Toc80793411" xr:uid="{AF7D42ED-2E8A-DE4B-880C-0C7A47DB0148}"/>
    <hyperlink ref="A46" location="_Toc80793411" display="_Toc80793411" xr:uid="{867A1DB2-A77A-5D44-9A98-B2AAB4EA9493}"/>
    <hyperlink ref="A45" location="_Toc80793411" display="_Toc80793411" xr:uid="{3B8279BE-BFEC-9B44-A55B-29B3446B2997}"/>
    <hyperlink ref="A27" location="_Toc80793388" display="_Toc80793388" xr:uid="{21D9B9CE-8A66-0D45-A371-2CA3D26638F6}"/>
    <hyperlink ref="A65" location="_Toc80793388" display="_Toc80793388" xr:uid="{3F364050-EFC2-F54A-9354-1AB49D6A8548}"/>
    <hyperlink ref="A39" location="_Toc80790583" display="_Toc80790583" xr:uid="{BA0CB566-06EE-4A4B-9E05-F669A7334EA4}"/>
    <hyperlink ref="A12" location="_Toc487556234" display="_Toc487556234" xr:uid="{267CAE89-8F08-8147-AA82-1CBDEE297965}"/>
    <hyperlink ref="B11" location="_Toc487556234" display="_Toc487556234" xr:uid="{8D5118B4-E527-F645-BFA0-AAC793021BA5}"/>
    <hyperlink ref="A11" location="_Toc487556234" display="_Toc487556234" xr:uid="{11E84D47-D57A-C64A-87BF-BFB4CB1B8C7F}"/>
    <hyperlink ref="B12" location="_Toc487556234" display="_Toc487556234" xr:uid="{FC379D23-7B99-AD40-85A1-D849570FE83E}"/>
  </hyperlinks>
  <printOptions horizontalCentered="1"/>
  <pageMargins left="0" right="0" top="0.19685039370078741" bottom="0.19685039370078741" header="0" footer="0"/>
  <pageSetup paperSize="8" scale="96" fitToHeight="3" orientation="portrait" r:id="rId1"/>
  <rowBreaks count="1" manualBreakCount="1">
    <brk id="64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3F58B-5F70-B945-BF53-7512F94CB5A0}">
  <sheetPr codeName="Feuil7"/>
  <dimension ref="A1:J67"/>
  <sheetViews>
    <sheetView view="pageBreakPreview" zoomScale="111" zoomScaleNormal="75" zoomScaleSheetLayoutView="80" zoomScalePageLayoutView="33" workbookViewId="0">
      <selection activeCell="I3" sqref="I3"/>
    </sheetView>
  </sheetViews>
  <sheetFormatPr baseColWidth="10" defaultColWidth="10.77734375" defaultRowHeight="13.8" x14ac:dyDescent="0.25"/>
  <cols>
    <col min="1" max="1" width="10.44140625" style="57" customWidth="1"/>
    <col min="2" max="2" width="93" style="99" customWidth="1"/>
    <col min="3" max="3" width="11.5546875" style="57" customWidth="1"/>
    <col min="4" max="4" width="9.44140625" style="57" customWidth="1"/>
    <col min="5" max="5" width="9" style="66" customWidth="1"/>
    <col min="6" max="6" width="13.77734375" style="57" customWidth="1"/>
    <col min="7" max="7" width="15.21875" style="57" customWidth="1"/>
    <col min="8" max="8" width="10.77734375" style="57" customWidth="1"/>
    <col min="9" max="9" width="9.77734375" style="58" customWidth="1"/>
    <col min="10" max="10" width="17.77734375" style="57" customWidth="1"/>
    <col min="11" max="16384" width="10.77734375" style="57"/>
  </cols>
  <sheetData>
    <row r="1" spans="1:9" x14ac:dyDescent="0.25">
      <c r="A1" s="52"/>
      <c r="B1" s="53"/>
      <c r="C1" s="54"/>
      <c r="D1" s="54"/>
      <c r="E1" s="56"/>
      <c r="F1" s="55"/>
    </row>
    <row r="2" spans="1:9" ht="78" customHeight="1" x14ac:dyDescent="0.25">
      <c r="A2" s="59"/>
      <c r="B2" s="60"/>
      <c r="C2" s="61"/>
      <c r="D2" s="61"/>
      <c r="E2" s="61"/>
      <c r="F2" s="62"/>
      <c r="G2" s="63"/>
    </row>
    <row r="3" spans="1:9" ht="14.4" thickBot="1" x14ac:dyDescent="0.3">
      <c r="A3" s="59"/>
      <c r="B3" s="60"/>
      <c r="C3" s="64"/>
      <c r="D3" s="64"/>
      <c r="E3" s="65"/>
      <c r="G3" s="67"/>
    </row>
    <row r="4" spans="1:9" ht="34.950000000000003" customHeight="1" thickBot="1" x14ac:dyDescent="0.3">
      <c r="A4" s="224"/>
      <c r="B4" s="108" t="str">
        <f>info!B12</f>
        <v>Réaménagement d’espaces, à la réhabilitation et à l’aménagement
du laboratoire PESA du BEA, au Bourget</v>
      </c>
      <c r="C4" s="215" t="s">
        <v>271</v>
      </c>
      <c r="D4" s="215"/>
      <c r="E4" s="216"/>
      <c r="F4" s="217"/>
      <c r="G4" s="218"/>
    </row>
    <row r="5" spans="1:9" x14ac:dyDescent="0.25">
      <c r="A5" s="224"/>
      <c r="B5" s="225"/>
      <c r="C5" s="219"/>
      <c r="D5" s="219"/>
      <c r="E5" s="216"/>
      <c r="F5" s="217"/>
      <c r="G5" s="218"/>
    </row>
    <row r="6" spans="1:9" x14ac:dyDescent="0.25">
      <c r="A6" s="226"/>
      <c r="B6" s="227"/>
      <c r="C6" s="220"/>
      <c r="D6" s="220"/>
      <c r="E6" s="221"/>
      <c r="F6" s="222"/>
      <c r="G6" s="223"/>
    </row>
    <row r="7" spans="1:9" ht="13.2" customHeight="1" x14ac:dyDescent="0.25">
      <c r="A7" s="304" t="s">
        <v>184</v>
      </c>
      <c r="B7" s="76"/>
      <c r="C7" s="77"/>
      <c r="D7" s="109"/>
      <c r="E7" s="110"/>
      <c r="F7" s="78"/>
      <c r="G7" s="79"/>
    </row>
    <row r="8" spans="1:9" x14ac:dyDescent="0.25">
      <c r="A8" s="305"/>
      <c r="B8" s="80" t="s">
        <v>7</v>
      </c>
      <c r="C8" s="140" t="s">
        <v>8</v>
      </c>
      <c r="D8" s="111" t="s">
        <v>9</v>
      </c>
      <c r="E8" s="112" t="s">
        <v>9</v>
      </c>
      <c r="F8" s="81" t="s">
        <v>10</v>
      </c>
      <c r="G8" s="81" t="s">
        <v>18</v>
      </c>
    </row>
    <row r="9" spans="1:9" x14ac:dyDescent="0.25">
      <c r="A9" s="306"/>
      <c r="B9" s="82"/>
      <c r="C9" s="141"/>
      <c r="D9" s="113" t="s">
        <v>17</v>
      </c>
      <c r="E9" s="114" t="s">
        <v>21</v>
      </c>
      <c r="F9" s="83"/>
      <c r="G9" s="84"/>
    </row>
    <row r="10" spans="1:9" ht="16.05" customHeight="1" thickBot="1" x14ac:dyDescent="0.3">
      <c r="A10" s="319" t="s">
        <v>328</v>
      </c>
      <c r="B10" s="320"/>
      <c r="C10" s="320"/>
      <c r="D10" s="320"/>
      <c r="E10" s="320"/>
      <c r="F10" s="320"/>
      <c r="G10" s="320"/>
      <c r="I10" s="57"/>
    </row>
    <row r="11" spans="1:9" ht="14.4" thickBot="1" x14ac:dyDescent="0.3">
      <c r="A11" s="126" t="s">
        <v>390</v>
      </c>
      <c r="B11" s="142" t="s">
        <v>391</v>
      </c>
      <c r="C11" s="103" t="s">
        <v>23</v>
      </c>
      <c r="D11" s="104">
        <v>1</v>
      </c>
      <c r="E11" s="103"/>
      <c r="F11" s="115"/>
      <c r="G11" s="116">
        <f>F11*E11</f>
        <v>0</v>
      </c>
    </row>
    <row r="12" spans="1:9" x14ac:dyDescent="0.25">
      <c r="A12" s="126" t="s">
        <v>392</v>
      </c>
      <c r="B12" s="142" t="s">
        <v>389</v>
      </c>
      <c r="C12" s="153" t="s">
        <v>24</v>
      </c>
      <c r="D12" s="104"/>
      <c r="E12" s="103"/>
      <c r="F12" s="115"/>
      <c r="G12" s="115"/>
    </row>
    <row r="13" spans="1:9" x14ac:dyDescent="0.25">
      <c r="A13" s="126"/>
      <c r="B13" s="142"/>
      <c r="C13" s="153"/>
      <c r="D13" s="104"/>
      <c r="E13" s="103"/>
      <c r="F13" s="115"/>
      <c r="G13" s="115"/>
    </row>
    <row r="14" spans="1:9" ht="16.05" customHeight="1" x14ac:dyDescent="0.25">
      <c r="A14" s="126" t="s">
        <v>26</v>
      </c>
      <c r="B14" s="129" t="s">
        <v>39</v>
      </c>
      <c r="C14" s="103"/>
      <c r="D14" s="104"/>
      <c r="E14" s="103"/>
      <c r="F14" s="115"/>
      <c r="G14" s="115"/>
      <c r="I14" s="57"/>
    </row>
    <row r="15" spans="1:9" ht="16.05" customHeight="1" thickBot="1" x14ac:dyDescent="0.3">
      <c r="A15" s="126" t="s">
        <v>169</v>
      </c>
      <c r="B15" s="130" t="s">
        <v>144</v>
      </c>
      <c r="C15" s="103" t="s">
        <v>42</v>
      </c>
      <c r="D15" s="104">
        <v>190</v>
      </c>
      <c r="E15" s="103"/>
      <c r="F15" s="115"/>
      <c r="G15" s="115">
        <f t="shared" ref="G15" si="0">F15*E15</f>
        <v>0</v>
      </c>
      <c r="I15" s="57"/>
    </row>
    <row r="16" spans="1:9" ht="16.05" customHeight="1" thickBot="1" x14ac:dyDescent="0.3">
      <c r="A16" s="127"/>
      <c r="B16" s="128" t="s">
        <v>54</v>
      </c>
      <c r="C16" s="103"/>
      <c r="D16" s="104"/>
      <c r="E16" s="103"/>
      <c r="F16" s="115"/>
      <c r="G16" s="116">
        <f>SUM(G14:G15)</f>
        <v>0</v>
      </c>
      <c r="I16" s="57"/>
    </row>
    <row r="17" spans="1:9" ht="12.75" customHeight="1" x14ac:dyDescent="0.25">
      <c r="A17" s="126" t="s">
        <v>40</v>
      </c>
      <c r="B17" s="129" t="s">
        <v>301</v>
      </c>
      <c r="C17" s="103"/>
      <c r="D17" s="104"/>
      <c r="E17" s="103"/>
      <c r="F17" s="115"/>
      <c r="G17" s="115"/>
      <c r="I17" s="57"/>
    </row>
    <row r="18" spans="1:9" ht="12.75" customHeight="1" x14ac:dyDescent="0.25">
      <c r="A18" s="127" t="s">
        <v>153</v>
      </c>
      <c r="B18" s="130" t="s">
        <v>202</v>
      </c>
      <c r="C18" s="103" t="s">
        <v>13</v>
      </c>
      <c r="D18" s="104">
        <v>4</v>
      </c>
      <c r="E18" s="103"/>
      <c r="F18" s="115"/>
      <c r="G18" s="115">
        <f>F18*E18</f>
        <v>0</v>
      </c>
      <c r="I18" s="57"/>
    </row>
    <row r="19" spans="1:9" ht="12.75" customHeight="1" thickBot="1" x14ac:dyDescent="0.3">
      <c r="A19" s="127" t="s">
        <v>183</v>
      </c>
      <c r="B19" s="130" t="s">
        <v>317</v>
      </c>
      <c r="C19" s="103" t="s">
        <v>319</v>
      </c>
      <c r="D19" s="104">
        <v>1</v>
      </c>
      <c r="E19" s="103"/>
      <c r="F19" s="115"/>
      <c r="G19" s="115">
        <f>F19*E19</f>
        <v>0</v>
      </c>
      <c r="I19" s="57"/>
    </row>
    <row r="20" spans="1:9" ht="12.75" customHeight="1" thickBot="1" x14ac:dyDescent="0.3">
      <c r="A20" s="126"/>
      <c r="B20" s="128" t="s">
        <v>245</v>
      </c>
      <c r="C20" s="103"/>
      <c r="D20" s="104"/>
      <c r="E20" s="103"/>
      <c r="F20" s="115"/>
      <c r="G20" s="116">
        <f>SUM(G18:G19)</f>
        <v>0</v>
      </c>
      <c r="I20" s="57"/>
    </row>
    <row r="21" spans="1:9" ht="16.05" customHeight="1" x14ac:dyDescent="0.25">
      <c r="A21" s="126" t="s">
        <v>27</v>
      </c>
      <c r="B21" s="129" t="s">
        <v>37</v>
      </c>
      <c r="C21" s="103"/>
      <c r="D21" s="104"/>
      <c r="E21" s="103"/>
      <c r="F21" s="115"/>
      <c r="G21" s="115"/>
      <c r="I21" s="57"/>
    </row>
    <row r="22" spans="1:9" ht="16.05" customHeight="1" x14ac:dyDescent="0.25">
      <c r="A22" s="126" t="s">
        <v>151</v>
      </c>
      <c r="B22" s="129" t="s">
        <v>237</v>
      </c>
      <c r="C22" s="103"/>
      <c r="D22" s="104"/>
      <c r="E22" s="103"/>
      <c r="F22" s="115"/>
      <c r="G22" s="115"/>
      <c r="I22" s="57"/>
    </row>
    <row r="23" spans="1:9" ht="16.05" customHeight="1" x14ac:dyDescent="0.25">
      <c r="A23" s="127" t="s">
        <v>152</v>
      </c>
      <c r="B23" s="130" t="s">
        <v>318</v>
      </c>
      <c r="C23" s="103" t="s">
        <v>319</v>
      </c>
      <c r="D23" s="104">
        <v>1</v>
      </c>
      <c r="E23" s="103"/>
      <c r="F23" s="199"/>
      <c r="G23" s="115">
        <f>E23*F23</f>
        <v>0</v>
      </c>
      <c r="I23" s="57"/>
    </row>
    <row r="24" spans="1:9" ht="16.05" customHeight="1" x14ac:dyDescent="0.25">
      <c r="A24" s="127" t="s">
        <v>193</v>
      </c>
      <c r="B24" s="130" t="s">
        <v>268</v>
      </c>
      <c r="C24" s="103" t="s">
        <v>42</v>
      </c>
      <c r="D24" s="104">
        <v>10</v>
      </c>
      <c r="E24" s="103"/>
      <c r="F24" s="199"/>
      <c r="G24" s="115">
        <f>F24*E24</f>
        <v>0</v>
      </c>
      <c r="I24" s="57"/>
    </row>
    <row r="25" spans="1:9" ht="16.05" customHeight="1" x14ac:dyDescent="0.25">
      <c r="A25" s="127" t="s">
        <v>194</v>
      </c>
      <c r="B25" s="130" t="s">
        <v>302</v>
      </c>
      <c r="C25" s="103" t="s">
        <v>42</v>
      </c>
      <c r="D25" s="104">
        <f>MROUND(((19+2.7)*3.04),1)</f>
        <v>66</v>
      </c>
      <c r="E25" s="103"/>
      <c r="F25" s="199"/>
      <c r="G25" s="115">
        <f>F25*E25</f>
        <v>0</v>
      </c>
      <c r="I25" s="57"/>
    </row>
    <row r="26" spans="1:9" ht="16.05" customHeight="1" x14ac:dyDescent="0.25">
      <c r="A26" s="127" t="s">
        <v>322</v>
      </c>
      <c r="B26" s="130" t="s">
        <v>238</v>
      </c>
      <c r="C26" s="103" t="s">
        <v>42</v>
      </c>
      <c r="D26" s="104">
        <f>1.3*0.6</f>
        <v>0.78</v>
      </c>
      <c r="E26" s="103"/>
      <c r="F26" s="199"/>
      <c r="G26" s="115">
        <f t="shared" ref="G26:G34" si="1">F26*E26</f>
        <v>0</v>
      </c>
      <c r="I26" s="57"/>
    </row>
    <row r="27" spans="1:9" ht="16.05" customHeight="1" x14ac:dyDescent="0.25">
      <c r="A27" s="200" t="s">
        <v>323</v>
      </c>
      <c r="B27" s="130" t="s">
        <v>321</v>
      </c>
      <c r="C27" s="103" t="s">
        <v>320</v>
      </c>
      <c r="D27" s="104">
        <v>2</v>
      </c>
      <c r="E27" s="103"/>
      <c r="F27" s="199"/>
      <c r="G27" s="115">
        <f t="shared" si="1"/>
        <v>0</v>
      </c>
      <c r="I27" s="57"/>
    </row>
    <row r="28" spans="1:9" ht="16.05" customHeight="1" x14ac:dyDescent="0.25">
      <c r="A28" s="126" t="s">
        <v>155</v>
      </c>
      <c r="B28" s="129" t="s">
        <v>239</v>
      </c>
      <c r="C28" s="103"/>
      <c r="D28" s="104"/>
      <c r="E28" s="103"/>
      <c r="F28" s="115"/>
      <c r="G28" s="115"/>
      <c r="I28" s="57"/>
    </row>
    <row r="29" spans="1:9" ht="16.05" customHeight="1" x14ac:dyDescent="0.25">
      <c r="A29" s="127" t="s">
        <v>195</v>
      </c>
      <c r="B29" s="130" t="s">
        <v>236</v>
      </c>
      <c r="C29" s="103" t="s">
        <v>42</v>
      </c>
      <c r="D29" s="104">
        <v>589</v>
      </c>
      <c r="E29" s="103"/>
      <c r="F29" s="115"/>
      <c r="G29" s="115">
        <f>F29*E29</f>
        <v>0</v>
      </c>
      <c r="I29" s="57"/>
    </row>
    <row r="30" spans="1:9" ht="16.05" customHeight="1" x14ac:dyDescent="0.25">
      <c r="A30" s="127" t="s">
        <v>196</v>
      </c>
      <c r="B30" s="130" t="s">
        <v>148</v>
      </c>
      <c r="C30" s="103" t="s">
        <v>42</v>
      </c>
      <c r="D30" s="104">
        <v>589</v>
      </c>
      <c r="E30" s="103"/>
      <c r="F30" s="115"/>
      <c r="G30" s="115">
        <f>F30*E30</f>
        <v>0</v>
      </c>
      <c r="I30" s="57"/>
    </row>
    <row r="31" spans="1:9" ht="12.75" customHeight="1" x14ac:dyDescent="0.25">
      <c r="A31" s="127" t="s">
        <v>197</v>
      </c>
      <c r="B31" s="130" t="s">
        <v>241</v>
      </c>
      <c r="C31" s="103" t="s">
        <v>42</v>
      </c>
      <c r="D31" s="104">
        <f>D30-D34</f>
        <v>424</v>
      </c>
      <c r="E31" s="103"/>
      <c r="F31" s="115"/>
      <c r="G31" s="115">
        <f>F31*E31</f>
        <v>0</v>
      </c>
      <c r="I31" s="57"/>
    </row>
    <row r="32" spans="1:9" ht="12" customHeight="1" x14ac:dyDescent="0.25">
      <c r="A32" s="127" t="s">
        <v>198</v>
      </c>
      <c r="B32" s="130" t="s">
        <v>304</v>
      </c>
      <c r="C32" s="103" t="s">
        <v>13</v>
      </c>
      <c r="D32" s="104">
        <v>2</v>
      </c>
      <c r="E32" s="103"/>
      <c r="F32" s="115"/>
      <c r="G32" s="115">
        <f t="shared" si="1"/>
        <v>0</v>
      </c>
      <c r="I32" s="57"/>
    </row>
    <row r="33" spans="1:10" ht="16.05" customHeight="1" x14ac:dyDescent="0.25">
      <c r="A33" s="127" t="s">
        <v>199</v>
      </c>
      <c r="B33" s="130" t="s">
        <v>165</v>
      </c>
      <c r="C33" s="153" t="s">
        <v>24</v>
      </c>
      <c r="D33" s="104"/>
      <c r="E33" s="103"/>
      <c r="F33" s="115"/>
      <c r="G33" s="115"/>
      <c r="I33" s="57"/>
    </row>
    <row r="34" spans="1:10" ht="16.05" customHeight="1" x14ac:dyDescent="0.25">
      <c r="A34" s="127" t="s">
        <v>200</v>
      </c>
      <c r="B34" s="130" t="s">
        <v>240</v>
      </c>
      <c r="C34" s="103" t="s">
        <v>42</v>
      </c>
      <c r="D34" s="104">
        <v>165</v>
      </c>
      <c r="E34" s="103"/>
      <c r="F34" s="115"/>
      <c r="G34" s="115">
        <f t="shared" si="1"/>
        <v>0</v>
      </c>
      <c r="I34" s="57"/>
    </row>
    <row r="35" spans="1:10" ht="16.05" customHeight="1" thickBot="1" x14ac:dyDescent="0.3">
      <c r="A35" s="127" t="s">
        <v>305</v>
      </c>
      <c r="B35" s="130" t="s">
        <v>242</v>
      </c>
      <c r="C35" s="153" t="s">
        <v>24</v>
      </c>
      <c r="D35" s="104"/>
      <c r="E35" s="103"/>
      <c r="F35" s="115"/>
      <c r="G35" s="115"/>
      <c r="I35" s="57"/>
    </row>
    <row r="36" spans="1:10" ht="16.05" customHeight="1" thickBot="1" x14ac:dyDescent="0.3">
      <c r="B36" s="128" t="s">
        <v>54</v>
      </c>
      <c r="C36" s="103"/>
      <c r="D36" s="104"/>
      <c r="E36" s="103"/>
      <c r="F36" s="115"/>
      <c r="G36" s="116">
        <f>SUM(G21:G35)</f>
        <v>0</v>
      </c>
      <c r="I36" s="57"/>
    </row>
    <row r="37" spans="1:10" ht="16.05" customHeight="1" x14ac:dyDescent="0.25">
      <c r="A37" s="126" t="s">
        <v>28</v>
      </c>
      <c r="B37" s="129" t="s">
        <v>38</v>
      </c>
      <c r="C37" s="103"/>
      <c r="D37" s="104"/>
      <c r="E37" s="103"/>
      <c r="F37" s="115"/>
      <c r="G37" s="115"/>
      <c r="I37" s="57"/>
    </row>
    <row r="38" spans="1:10" ht="16.05" customHeight="1" x14ac:dyDescent="0.25">
      <c r="A38" s="127" t="s">
        <v>159</v>
      </c>
      <c r="B38" s="130" t="s">
        <v>259</v>
      </c>
      <c r="C38" s="103" t="s">
        <v>254</v>
      </c>
      <c r="D38" s="104"/>
      <c r="E38" s="103"/>
      <c r="F38" s="115"/>
      <c r="G38" s="115"/>
      <c r="I38" s="57"/>
    </row>
    <row r="39" spans="1:10" ht="16.05" customHeight="1" x14ac:dyDescent="0.25">
      <c r="A39" s="126" t="s">
        <v>281</v>
      </c>
      <c r="B39" s="129" t="s">
        <v>243</v>
      </c>
      <c r="C39" s="103"/>
      <c r="D39" s="104"/>
      <c r="E39" s="103"/>
      <c r="F39" s="115"/>
      <c r="G39" s="115"/>
      <c r="I39" s="57"/>
    </row>
    <row r="40" spans="1:10" ht="16.05" customHeight="1" x14ac:dyDescent="0.25">
      <c r="A40" s="127" t="s">
        <v>292</v>
      </c>
      <c r="B40" s="130" t="s">
        <v>253</v>
      </c>
      <c r="C40" s="103" t="s">
        <v>42</v>
      </c>
      <c r="D40" s="104">
        <f>MROUND((112.5*2.5),1)</f>
        <v>281</v>
      </c>
      <c r="E40" s="103"/>
      <c r="F40" s="115"/>
      <c r="G40" s="115">
        <f t="shared" ref="G40:G50" si="2">F40*E40</f>
        <v>0</v>
      </c>
      <c r="H40" s="154"/>
      <c r="I40" s="154"/>
      <c r="J40" s="154"/>
    </row>
    <row r="41" spans="1:10" ht="12.75" customHeight="1" x14ac:dyDescent="0.25">
      <c r="A41" s="127" t="s">
        <v>293</v>
      </c>
      <c r="B41" s="130" t="s">
        <v>252</v>
      </c>
      <c r="C41" s="103" t="s">
        <v>42</v>
      </c>
      <c r="D41" s="104">
        <f>'LOT 1'!D49+'LOT 1'!D48+7*2.5</f>
        <v>205.19</v>
      </c>
      <c r="E41" s="103"/>
      <c r="F41" s="115"/>
      <c r="G41" s="115">
        <f t="shared" si="2"/>
        <v>0</v>
      </c>
      <c r="I41" s="57"/>
    </row>
    <row r="42" spans="1:10" ht="12" customHeight="1" x14ac:dyDescent="0.25">
      <c r="A42" s="127" t="s">
        <v>294</v>
      </c>
      <c r="B42" s="130" t="s">
        <v>244</v>
      </c>
      <c r="C42" s="103" t="s">
        <v>35</v>
      </c>
      <c r="D42" s="104">
        <f>187.17</f>
        <v>187.17</v>
      </c>
      <c r="E42" s="103"/>
      <c r="F42" s="115"/>
      <c r="G42" s="115">
        <f t="shared" si="2"/>
        <v>0</v>
      </c>
      <c r="I42" s="57"/>
    </row>
    <row r="43" spans="1:10" ht="16.05" customHeight="1" thickBot="1" x14ac:dyDescent="0.3">
      <c r="A43" s="127" t="s">
        <v>295</v>
      </c>
      <c r="B43" s="130" t="s">
        <v>263</v>
      </c>
      <c r="C43" s="103" t="s">
        <v>23</v>
      </c>
      <c r="D43" s="104">
        <v>1</v>
      </c>
      <c r="E43" s="103"/>
      <c r="F43" s="115"/>
      <c r="G43" s="115">
        <f t="shared" si="2"/>
        <v>0</v>
      </c>
      <c r="I43" s="57"/>
    </row>
    <row r="44" spans="1:10" ht="12" customHeight="1" thickBot="1" x14ac:dyDescent="0.3">
      <c r="B44" s="128" t="s">
        <v>54</v>
      </c>
      <c r="C44" s="103"/>
      <c r="D44" s="104"/>
      <c r="E44" s="103"/>
      <c r="F44" s="115"/>
      <c r="G44" s="116">
        <f>SUM(G37:G43)</f>
        <v>0</v>
      </c>
      <c r="I44" s="57"/>
    </row>
    <row r="45" spans="1:10" ht="16.05" customHeight="1" x14ac:dyDescent="0.25">
      <c r="A45" s="126" t="s">
        <v>50</v>
      </c>
      <c r="B45" s="129" t="s">
        <v>167</v>
      </c>
      <c r="C45" s="103"/>
      <c r="D45" s="104"/>
      <c r="E45" s="103"/>
      <c r="F45" s="115"/>
      <c r="G45" s="115"/>
    </row>
    <row r="46" spans="1:10" ht="12" customHeight="1" x14ac:dyDescent="0.25">
      <c r="A46" s="127" t="s">
        <v>160</v>
      </c>
      <c r="B46" s="130" t="s">
        <v>247</v>
      </c>
      <c r="C46" s="103" t="s">
        <v>13</v>
      </c>
      <c r="D46" s="104">
        <f>11</f>
        <v>11</v>
      </c>
      <c r="E46" s="103"/>
      <c r="F46" s="115"/>
      <c r="G46" s="115">
        <f t="shared" ref="G46:G47" si="3">F46*E46</f>
        <v>0</v>
      </c>
    </row>
    <row r="47" spans="1:10" ht="12" customHeight="1" x14ac:dyDescent="0.25">
      <c r="A47" s="127" t="s">
        <v>162</v>
      </c>
      <c r="B47" s="130" t="s">
        <v>166</v>
      </c>
      <c r="C47" s="103" t="s">
        <v>13</v>
      </c>
      <c r="D47" s="104">
        <v>6</v>
      </c>
      <c r="E47" s="103"/>
      <c r="F47" s="115"/>
      <c r="G47" s="115">
        <f t="shared" si="3"/>
        <v>0</v>
      </c>
    </row>
    <row r="48" spans="1:10" ht="12" customHeight="1" x14ac:dyDescent="0.25">
      <c r="A48" s="127"/>
      <c r="B48" s="130"/>
      <c r="C48" s="103"/>
      <c r="D48" s="104"/>
      <c r="E48" s="103"/>
      <c r="F48" s="115"/>
      <c r="G48" s="115"/>
    </row>
    <row r="49" spans="1:9" ht="12" customHeight="1" x14ac:dyDescent="0.25">
      <c r="A49" s="126" t="s">
        <v>51</v>
      </c>
      <c r="B49" s="129" t="s">
        <v>246</v>
      </c>
      <c r="C49" s="103"/>
      <c r="D49" s="104"/>
      <c r="E49" s="103"/>
      <c r="F49" s="115"/>
      <c r="G49" s="115"/>
    </row>
    <row r="50" spans="1:9" ht="12" customHeight="1" thickBot="1" x14ac:dyDescent="0.3">
      <c r="A50" s="127" t="s">
        <v>235</v>
      </c>
      <c r="B50" s="130" t="s">
        <v>32</v>
      </c>
      <c r="C50" s="103" t="s">
        <v>42</v>
      </c>
      <c r="D50" s="104">
        <f>589</f>
        <v>589</v>
      </c>
      <c r="E50" s="103"/>
      <c r="F50" s="115"/>
      <c r="G50" s="115">
        <f t="shared" si="2"/>
        <v>0</v>
      </c>
    </row>
    <row r="51" spans="1:9" ht="12" customHeight="1" thickBot="1" x14ac:dyDescent="0.3">
      <c r="A51" s="127"/>
      <c r="B51" s="128" t="s">
        <v>54</v>
      </c>
      <c r="C51" s="103"/>
      <c r="D51" s="104"/>
      <c r="E51" s="103"/>
      <c r="F51" s="115"/>
      <c r="G51" s="116">
        <f>SUM(G46:G50)</f>
        <v>0</v>
      </c>
    </row>
    <row r="52" spans="1:9" ht="16.05" customHeight="1" thickBot="1" x14ac:dyDescent="0.3">
      <c r="A52" s="127"/>
      <c r="B52" s="128"/>
      <c r="C52" s="103"/>
      <c r="D52" s="104"/>
      <c r="E52" s="103"/>
      <c r="F52" s="115"/>
      <c r="G52" s="115"/>
      <c r="I52" s="57"/>
    </row>
    <row r="53" spans="1:9" ht="16.05" customHeight="1" thickBot="1" x14ac:dyDescent="0.3">
      <c r="A53" s="127"/>
      <c r="B53" s="128" t="s">
        <v>388</v>
      </c>
      <c r="C53" s="103"/>
      <c r="D53" s="104"/>
      <c r="E53" s="103"/>
      <c r="F53" s="115"/>
      <c r="G53" s="116"/>
      <c r="I53" s="57"/>
    </row>
    <row r="54" spans="1:9" ht="16.05" customHeight="1" thickBot="1" x14ac:dyDescent="0.3">
      <c r="A54" s="127"/>
      <c r="B54" s="128"/>
      <c r="C54" s="103"/>
      <c r="D54" s="104"/>
      <c r="E54" s="103"/>
      <c r="F54" s="115"/>
      <c r="G54" s="115"/>
      <c r="I54" s="57"/>
    </row>
    <row r="55" spans="1:9" ht="16.05" customHeight="1" thickBot="1" x14ac:dyDescent="0.3">
      <c r="A55" s="127"/>
      <c r="B55" s="128" t="s">
        <v>306</v>
      </c>
      <c r="C55" s="103"/>
      <c r="D55" s="104"/>
      <c r="E55" s="103"/>
      <c r="F55" s="115"/>
      <c r="G55" s="116">
        <f>SUM(G11,G51,G44,G36,G20,G16)</f>
        <v>0</v>
      </c>
      <c r="I55" s="57"/>
    </row>
    <row r="56" spans="1:9" ht="14.4" thickBot="1" x14ac:dyDescent="0.3">
      <c r="A56" s="298"/>
      <c r="B56" s="299"/>
      <c r="C56" s="299"/>
      <c r="D56" s="299"/>
      <c r="E56" s="299"/>
      <c r="F56" s="299"/>
      <c r="G56" s="300"/>
    </row>
    <row r="57" spans="1:9" x14ac:dyDescent="0.25">
      <c r="A57" s="178"/>
      <c r="B57" s="179"/>
      <c r="C57" s="180" t="s">
        <v>396</v>
      </c>
      <c r="D57" s="180"/>
      <c r="E57" s="181"/>
      <c r="F57" s="182"/>
      <c r="G57" s="183">
        <f>G55</f>
        <v>0</v>
      </c>
    </row>
    <row r="58" spans="1:9" x14ac:dyDescent="0.25">
      <c r="A58" s="184"/>
      <c r="B58" s="185"/>
      <c r="C58" s="186" t="s">
        <v>20</v>
      </c>
      <c r="D58" s="187"/>
      <c r="E58" s="188"/>
      <c r="F58" s="189"/>
      <c r="G58" s="190">
        <f>G57*0.2</f>
        <v>0</v>
      </c>
    </row>
    <row r="59" spans="1:9" ht="12.75" customHeight="1" thickBot="1" x14ac:dyDescent="0.3">
      <c r="A59" s="191"/>
      <c r="B59" s="192"/>
      <c r="C59" s="193" t="s">
        <v>398</v>
      </c>
      <c r="D59" s="193"/>
      <c r="E59" s="194"/>
      <c r="F59" s="195"/>
      <c r="G59" s="196">
        <f>G57+G58</f>
        <v>0</v>
      </c>
    </row>
    <row r="60" spans="1:9" ht="13.05" customHeight="1" x14ac:dyDescent="0.25">
      <c r="A60" s="90"/>
      <c r="B60" s="100"/>
      <c r="C60" s="101"/>
      <c r="D60" s="101"/>
      <c r="E60" s="98"/>
      <c r="F60" s="101"/>
      <c r="G60" s="102"/>
    </row>
    <row r="61" spans="1:9" ht="19.05" customHeight="1" x14ac:dyDescent="0.25">
      <c r="A61" s="91"/>
      <c r="B61" s="96"/>
      <c r="C61" s="101"/>
      <c r="D61" s="101"/>
      <c r="E61" s="98"/>
      <c r="F61" s="101"/>
      <c r="G61" s="102"/>
    </row>
    <row r="62" spans="1:9" ht="12.75" customHeight="1" x14ac:dyDescent="0.25">
      <c r="A62" s="90"/>
      <c r="B62" s="100"/>
      <c r="C62" s="101"/>
      <c r="D62" s="101"/>
      <c r="E62" s="98"/>
      <c r="F62" s="101"/>
      <c r="G62" s="102"/>
    </row>
    <row r="63" spans="1:9" ht="12.75" customHeight="1" x14ac:dyDescent="0.25">
      <c r="A63" s="91"/>
      <c r="B63" s="92"/>
      <c r="C63" s="93"/>
      <c r="D63" s="93"/>
      <c r="E63" s="94"/>
      <c r="F63" s="93"/>
      <c r="G63" s="95"/>
    </row>
    <row r="64" spans="1:9" ht="12.75" customHeight="1" x14ac:dyDescent="0.25">
      <c r="A64" s="91"/>
      <c r="B64" s="96"/>
      <c r="C64" s="93"/>
      <c r="D64" s="93"/>
      <c r="E64" s="97"/>
      <c r="F64" s="98"/>
      <c r="G64" s="95"/>
    </row>
    <row r="65" spans="1:7" ht="12.75" customHeight="1" x14ac:dyDescent="0.25">
      <c r="A65" s="90"/>
      <c r="G65" s="95"/>
    </row>
    <row r="66" spans="1:7" ht="12.75" customHeight="1" x14ac:dyDescent="0.25">
      <c r="A66" s="90"/>
      <c r="G66" s="95"/>
    </row>
    <row r="67" spans="1:7" x14ac:dyDescent="0.25">
      <c r="A67" s="89" t="s">
        <v>19</v>
      </c>
      <c r="B67" s="88"/>
      <c r="C67" s="87"/>
      <c r="D67" s="87"/>
      <c r="E67" s="87"/>
      <c r="F67" s="85"/>
      <c r="G67" s="86"/>
    </row>
  </sheetData>
  <sheetProtection selectLockedCells="1"/>
  <mergeCells count="3">
    <mergeCell ref="A56:G56"/>
    <mergeCell ref="A7:A9"/>
    <mergeCell ref="A10:G10"/>
  </mergeCells>
  <hyperlinks>
    <hyperlink ref="A14" location="_Toc80793411" display="_Toc80793411" xr:uid="{77E32B3D-FC6D-C74C-8831-82696AFB4D40}"/>
    <hyperlink ref="A21" location="_Toc80793411" display="_Toc80793411" xr:uid="{38258E58-C463-4546-AEF7-439F08091F1E}"/>
    <hyperlink ref="A17" location="_Toc80793411" display="_Toc80793411" xr:uid="{F26ED38A-E5AD-A240-9F62-EEB1BDC52BEB}"/>
    <hyperlink ref="A27" r:id="rId1" display="http://5.6.1.5" xr:uid="{3D145649-35B4-9144-B188-E9DD58354A13}"/>
    <hyperlink ref="B11" location="_Toc487556234" display="_Toc487556234" xr:uid="{F15407BD-5D24-5643-8E24-43ACCFA029A5}"/>
    <hyperlink ref="A11" location="_Toc487556234" display="_Toc487556234" xr:uid="{8A8B0D06-F2C2-1D4F-9EF6-22F3F77761E9}"/>
    <hyperlink ref="B12" location="_Toc487556234" display="_Toc487556234" xr:uid="{038BA06C-6F67-AF42-AECF-C8A5DA238FC6}"/>
    <hyperlink ref="A12" location="_Toc487556234" display="_Toc487556234" xr:uid="{FE797A9F-2C9D-BD44-BF1F-72D543CB4743}"/>
  </hyperlinks>
  <printOptions horizontalCentered="1"/>
  <pageMargins left="0" right="0" top="0.19685039370078741" bottom="0.19685039370078741" header="0" footer="0"/>
  <pageSetup paperSize="8" scale="96" fitToHeight="3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3F9F-020D-2248-A432-8E001B53F7D1}">
  <sheetPr codeName="Feuil8"/>
  <dimension ref="A1:I84"/>
  <sheetViews>
    <sheetView view="pageBreakPreview" topLeftCell="A55" zoomScale="111" zoomScaleNormal="75" zoomScaleSheetLayoutView="50" zoomScalePageLayoutView="33" workbookViewId="0">
      <selection activeCell="S76" sqref="S76"/>
    </sheetView>
  </sheetViews>
  <sheetFormatPr baseColWidth="10" defaultColWidth="10.77734375" defaultRowHeight="13.8" x14ac:dyDescent="0.25"/>
  <cols>
    <col min="1" max="1" width="10.44140625" style="57" customWidth="1"/>
    <col min="2" max="2" width="93" style="99" customWidth="1"/>
    <col min="3" max="3" width="11.5546875" style="57" customWidth="1"/>
    <col min="4" max="4" width="9.44140625" style="57" customWidth="1"/>
    <col min="5" max="5" width="9" style="66" customWidth="1"/>
    <col min="6" max="6" width="13.77734375" style="57" customWidth="1"/>
    <col min="7" max="7" width="15.21875" style="57" customWidth="1"/>
    <col min="8" max="8" width="10.77734375" style="57" customWidth="1"/>
    <col min="9" max="9" width="9.77734375" style="58" customWidth="1"/>
    <col min="10" max="10" width="17.77734375" style="57" customWidth="1"/>
    <col min="11" max="16384" width="10.77734375" style="57"/>
  </cols>
  <sheetData>
    <row r="1" spans="1:9" x14ac:dyDescent="0.25">
      <c r="A1" s="52"/>
      <c r="B1" s="53"/>
      <c r="C1" s="54"/>
      <c r="D1" s="54"/>
      <c r="E1" s="56"/>
      <c r="F1" s="55"/>
    </row>
    <row r="2" spans="1:9" ht="78" customHeight="1" x14ac:dyDescent="0.25">
      <c r="A2" s="59"/>
      <c r="B2" s="60"/>
      <c r="C2" s="61"/>
      <c r="D2" s="61"/>
      <c r="E2" s="61"/>
      <c r="F2" s="62"/>
      <c r="G2" s="63"/>
    </row>
    <row r="3" spans="1:9" ht="14.4" thickBot="1" x14ac:dyDescent="0.3">
      <c r="A3" s="59"/>
      <c r="B3" s="60"/>
      <c r="C3" s="64"/>
      <c r="D3" s="64"/>
      <c r="E3" s="65"/>
      <c r="G3" s="67"/>
    </row>
    <row r="4" spans="1:9" ht="34.950000000000003" customHeight="1" thickBot="1" x14ac:dyDescent="0.3">
      <c r="A4" s="276"/>
      <c r="B4" s="108" t="str">
        <f>info!B12</f>
        <v>Réaménagement d’espaces, à la réhabilitation et à l’aménagement
du laboratoire PESA du BEA, au Bourget</v>
      </c>
      <c r="C4" s="266" t="s">
        <v>272</v>
      </c>
      <c r="D4" s="267"/>
      <c r="E4" s="268"/>
      <c r="F4" s="269"/>
      <c r="G4" s="270"/>
    </row>
    <row r="5" spans="1:9" x14ac:dyDescent="0.25">
      <c r="A5" s="276"/>
      <c r="B5" s="277"/>
      <c r="C5" s="271"/>
      <c r="D5" s="271"/>
      <c r="E5" s="268"/>
      <c r="F5" s="269"/>
      <c r="G5" s="270"/>
    </row>
    <row r="6" spans="1:9" x14ac:dyDescent="0.25">
      <c r="A6" s="278"/>
      <c r="B6" s="279"/>
      <c r="C6" s="272"/>
      <c r="D6" s="272"/>
      <c r="E6" s="273"/>
      <c r="F6" s="274"/>
      <c r="G6" s="275"/>
    </row>
    <row r="7" spans="1:9" ht="13.2" customHeight="1" x14ac:dyDescent="0.25">
      <c r="A7" s="304" t="s">
        <v>184</v>
      </c>
      <c r="B7" s="76"/>
      <c r="C7" s="77"/>
      <c r="D7" s="109"/>
      <c r="E7" s="110"/>
      <c r="F7" s="78"/>
      <c r="G7" s="79"/>
    </row>
    <row r="8" spans="1:9" x14ac:dyDescent="0.25">
      <c r="A8" s="305"/>
      <c r="B8" s="80" t="s">
        <v>7</v>
      </c>
      <c r="C8" s="140" t="s">
        <v>8</v>
      </c>
      <c r="D8" s="111" t="s">
        <v>9</v>
      </c>
      <c r="E8" s="112" t="s">
        <v>9</v>
      </c>
      <c r="F8" s="81" t="s">
        <v>10</v>
      </c>
      <c r="G8" s="81" t="s">
        <v>18</v>
      </c>
    </row>
    <row r="9" spans="1:9" x14ac:dyDescent="0.25">
      <c r="A9" s="306"/>
      <c r="B9" s="82"/>
      <c r="C9" s="141"/>
      <c r="D9" s="113" t="s">
        <v>17</v>
      </c>
      <c r="E9" s="114" t="s">
        <v>21</v>
      </c>
      <c r="F9" s="83"/>
      <c r="G9" s="84"/>
    </row>
    <row r="10" spans="1:9" ht="16.05" customHeight="1" x14ac:dyDescent="0.25">
      <c r="A10" s="319" t="s">
        <v>329</v>
      </c>
      <c r="B10" s="320"/>
      <c r="C10" s="320"/>
      <c r="D10" s="320"/>
      <c r="E10" s="320"/>
      <c r="F10" s="320"/>
      <c r="G10" s="320"/>
      <c r="I10" s="57"/>
    </row>
    <row r="11" spans="1:9" ht="12" customHeight="1" x14ac:dyDescent="0.25">
      <c r="A11" s="126"/>
      <c r="B11" s="129" t="s">
        <v>55</v>
      </c>
      <c r="C11" s="103"/>
      <c r="D11" s="104"/>
      <c r="E11" s="103"/>
      <c r="F11" s="115"/>
      <c r="G11" s="115"/>
    </row>
    <row r="12" spans="1:9" ht="12" customHeight="1" x14ac:dyDescent="0.25">
      <c r="A12" s="127" t="s">
        <v>343</v>
      </c>
      <c r="B12" s="143" t="s">
        <v>52</v>
      </c>
      <c r="C12" s="103" t="s">
        <v>23</v>
      </c>
      <c r="D12" s="104">
        <v>1</v>
      </c>
      <c r="E12" s="103"/>
      <c r="F12" s="115"/>
      <c r="G12" s="115">
        <f>F12*D12</f>
        <v>0</v>
      </c>
    </row>
    <row r="13" spans="1:9" ht="12" customHeight="1" x14ac:dyDescent="0.25">
      <c r="A13" s="127" t="s">
        <v>344</v>
      </c>
      <c r="B13" s="143" t="s">
        <v>53</v>
      </c>
      <c r="C13" s="103" t="s">
        <v>23</v>
      </c>
      <c r="D13" s="104">
        <v>1</v>
      </c>
      <c r="E13" s="103"/>
      <c r="F13" s="115"/>
      <c r="G13" s="115">
        <f>F13*D13</f>
        <v>0</v>
      </c>
    </row>
    <row r="14" spans="1:9" ht="12" customHeight="1" x14ac:dyDescent="0.25">
      <c r="A14" s="127" t="s">
        <v>40</v>
      </c>
      <c r="B14" s="130" t="s">
        <v>56</v>
      </c>
      <c r="C14" s="103" t="s">
        <v>57</v>
      </c>
      <c r="D14" s="104">
        <v>630</v>
      </c>
      <c r="E14" s="103"/>
      <c r="F14" s="115"/>
      <c r="G14" s="115">
        <f>F14*D14</f>
        <v>0</v>
      </c>
    </row>
    <row r="15" spans="1:9" ht="12" customHeight="1" thickBot="1" x14ac:dyDescent="0.3">
      <c r="A15" s="127" t="s">
        <v>27</v>
      </c>
      <c r="B15" s="130" t="s">
        <v>58</v>
      </c>
      <c r="C15" s="103" t="s">
        <v>13</v>
      </c>
      <c r="D15" s="104">
        <v>1</v>
      </c>
      <c r="E15" s="103"/>
      <c r="F15" s="115"/>
      <c r="G15" s="115">
        <f t="shared" ref="G15:G68" si="0">F15*D15</f>
        <v>0</v>
      </c>
    </row>
    <row r="16" spans="1:9" ht="12" customHeight="1" thickBot="1" x14ac:dyDescent="0.3">
      <c r="A16" s="127"/>
      <c r="B16" s="128" t="s">
        <v>54</v>
      </c>
      <c r="C16" s="103"/>
      <c r="D16" s="104"/>
      <c r="E16" s="103"/>
      <c r="F16" s="115"/>
      <c r="G16" s="116">
        <f>SUM(G12:G15)</f>
        <v>0</v>
      </c>
    </row>
    <row r="17" spans="1:7" ht="12" customHeight="1" x14ac:dyDescent="0.25">
      <c r="A17" s="126" t="s">
        <v>28</v>
      </c>
      <c r="B17" s="142" t="s">
        <v>59</v>
      </c>
      <c r="C17" s="144"/>
      <c r="D17" s="104"/>
      <c r="E17" s="103"/>
      <c r="F17" s="115"/>
      <c r="G17" s="115"/>
    </row>
    <row r="18" spans="1:7" ht="12" customHeight="1" x14ac:dyDescent="0.25">
      <c r="A18" s="127" t="s">
        <v>159</v>
      </c>
      <c r="B18" s="130" t="s">
        <v>60</v>
      </c>
      <c r="C18" s="103" t="s">
        <v>35</v>
      </c>
      <c r="D18" s="104">
        <v>412</v>
      </c>
      <c r="E18" s="103"/>
      <c r="F18" s="115"/>
      <c r="G18" s="115">
        <f t="shared" si="0"/>
        <v>0</v>
      </c>
    </row>
    <row r="19" spans="1:7" ht="12" customHeight="1" x14ac:dyDescent="0.25">
      <c r="A19" s="127" t="s">
        <v>281</v>
      </c>
      <c r="B19" s="130" t="s">
        <v>61</v>
      </c>
      <c r="C19" s="103" t="s">
        <v>35</v>
      </c>
      <c r="D19" s="104">
        <v>650</v>
      </c>
      <c r="E19" s="103"/>
      <c r="F19" s="115"/>
      <c r="G19" s="115">
        <f t="shared" si="0"/>
        <v>0</v>
      </c>
    </row>
    <row r="20" spans="1:7" ht="12" customHeight="1" x14ac:dyDescent="0.25">
      <c r="A20" s="127" t="s">
        <v>282</v>
      </c>
      <c r="B20" s="130" t="s">
        <v>62</v>
      </c>
      <c r="C20" s="103" t="s">
        <v>35</v>
      </c>
      <c r="D20" s="104">
        <v>50</v>
      </c>
      <c r="E20" s="103"/>
      <c r="F20" s="115"/>
      <c r="G20" s="115">
        <f t="shared" si="0"/>
        <v>0</v>
      </c>
    </row>
    <row r="21" spans="1:7" ht="12" customHeight="1" x14ac:dyDescent="0.25">
      <c r="A21" s="127" t="s">
        <v>283</v>
      </c>
      <c r="B21" s="130" t="s">
        <v>63</v>
      </c>
      <c r="C21" s="103" t="s">
        <v>35</v>
      </c>
      <c r="D21" s="104">
        <v>84</v>
      </c>
      <c r="E21" s="103"/>
      <c r="F21" s="115"/>
      <c r="G21" s="115">
        <f t="shared" si="0"/>
        <v>0</v>
      </c>
    </row>
    <row r="22" spans="1:7" ht="12" customHeight="1" x14ac:dyDescent="0.25">
      <c r="A22" s="127" t="s">
        <v>340</v>
      </c>
      <c r="B22" s="130" t="s">
        <v>64</v>
      </c>
      <c r="C22" s="103" t="s">
        <v>35</v>
      </c>
      <c r="D22" s="104">
        <v>30</v>
      </c>
      <c r="E22" s="103"/>
      <c r="F22" s="115"/>
      <c r="G22" s="115">
        <f t="shared" si="0"/>
        <v>0</v>
      </c>
    </row>
    <row r="23" spans="1:7" ht="12" customHeight="1" x14ac:dyDescent="0.25">
      <c r="A23" s="127" t="s">
        <v>50</v>
      </c>
      <c r="B23" s="130" t="s">
        <v>65</v>
      </c>
      <c r="C23" s="103" t="s">
        <v>33</v>
      </c>
      <c r="D23" s="104">
        <v>1</v>
      </c>
      <c r="E23" s="103"/>
      <c r="F23" s="115"/>
      <c r="G23" s="115">
        <f t="shared" si="0"/>
        <v>0</v>
      </c>
    </row>
    <row r="24" spans="1:7" ht="12" customHeight="1" x14ac:dyDescent="0.25">
      <c r="A24" s="127" t="s">
        <v>51</v>
      </c>
      <c r="B24" s="130" t="s">
        <v>66</v>
      </c>
      <c r="C24" s="103" t="s">
        <v>35</v>
      </c>
      <c r="D24" s="104">
        <v>115</v>
      </c>
      <c r="E24" s="103"/>
      <c r="F24" s="115"/>
      <c r="G24" s="115">
        <f t="shared" si="0"/>
        <v>0</v>
      </c>
    </row>
    <row r="25" spans="1:7" ht="12" customHeight="1" thickBot="1" x14ac:dyDescent="0.3">
      <c r="A25" s="127" t="s">
        <v>345</v>
      </c>
      <c r="B25" s="130" t="s">
        <v>67</v>
      </c>
      <c r="C25" s="103" t="s">
        <v>35</v>
      </c>
      <c r="D25" s="104">
        <v>20</v>
      </c>
      <c r="E25" s="103"/>
      <c r="F25" s="115"/>
      <c r="G25" s="115">
        <f t="shared" si="0"/>
        <v>0</v>
      </c>
    </row>
    <row r="26" spans="1:7" ht="12" customHeight="1" thickBot="1" x14ac:dyDescent="0.3">
      <c r="A26" s="127"/>
      <c r="B26" s="128" t="s">
        <v>54</v>
      </c>
      <c r="C26" s="103"/>
      <c r="D26" s="104"/>
      <c r="E26" s="103"/>
      <c r="F26" s="115"/>
      <c r="G26" s="116">
        <f>SUM(G18:G25)</f>
        <v>0</v>
      </c>
    </row>
    <row r="27" spans="1:7" ht="12" customHeight="1" x14ac:dyDescent="0.25">
      <c r="A27" s="126" t="s">
        <v>346</v>
      </c>
      <c r="B27" s="142" t="s">
        <v>68</v>
      </c>
      <c r="C27" s="103"/>
      <c r="D27" s="104"/>
      <c r="E27" s="103"/>
      <c r="F27" s="115"/>
      <c r="G27" s="115"/>
    </row>
    <row r="28" spans="1:7" ht="12" customHeight="1" x14ac:dyDescent="0.25">
      <c r="A28" s="127" t="s">
        <v>347</v>
      </c>
      <c r="B28" s="130" t="s">
        <v>69</v>
      </c>
      <c r="C28" s="103" t="s">
        <v>13</v>
      </c>
      <c r="D28" s="104">
        <v>63</v>
      </c>
      <c r="E28" s="103"/>
      <c r="F28" s="115"/>
      <c r="G28" s="115">
        <f t="shared" si="0"/>
        <v>0</v>
      </c>
    </row>
    <row r="29" spans="1:7" ht="12" customHeight="1" x14ac:dyDescent="0.25">
      <c r="A29" s="127" t="s">
        <v>348</v>
      </c>
      <c r="B29" s="130" t="s">
        <v>70</v>
      </c>
      <c r="C29" s="103" t="s">
        <v>13</v>
      </c>
      <c r="D29" s="104">
        <v>3</v>
      </c>
      <c r="E29" s="103"/>
      <c r="F29" s="115"/>
      <c r="G29" s="115">
        <f t="shared" si="0"/>
        <v>0</v>
      </c>
    </row>
    <row r="30" spans="1:7" ht="12" customHeight="1" x14ac:dyDescent="0.25">
      <c r="A30" s="127" t="s">
        <v>349</v>
      </c>
      <c r="B30" s="130" t="s">
        <v>71</v>
      </c>
      <c r="C30" s="103" t="s">
        <v>13</v>
      </c>
      <c r="D30" s="104">
        <v>20</v>
      </c>
      <c r="E30" s="103"/>
      <c r="F30" s="115"/>
      <c r="G30" s="115">
        <f t="shared" si="0"/>
        <v>0</v>
      </c>
    </row>
    <row r="31" spans="1:7" ht="12" customHeight="1" x14ac:dyDescent="0.25">
      <c r="A31" s="127" t="s">
        <v>350</v>
      </c>
      <c r="B31" s="130" t="s">
        <v>72</v>
      </c>
      <c r="C31" s="103" t="s">
        <v>13</v>
      </c>
      <c r="D31" s="104">
        <v>18</v>
      </c>
      <c r="E31" s="103"/>
      <c r="F31" s="115"/>
      <c r="G31" s="115">
        <f t="shared" si="0"/>
        <v>0</v>
      </c>
    </row>
    <row r="32" spans="1:7" ht="12" customHeight="1" x14ac:dyDescent="0.25">
      <c r="A32" s="127" t="s">
        <v>351</v>
      </c>
      <c r="B32" s="130" t="s">
        <v>73</v>
      </c>
      <c r="C32" s="103" t="s">
        <v>13</v>
      </c>
      <c r="D32" s="104">
        <v>2</v>
      </c>
      <c r="E32" s="103"/>
      <c r="F32" s="115"/>
      <c r="G32" s="115">
        <f t="shared" si="0"/>
        <v>0</v>
      </c>
    </row>
    <row r="33" spans="1:7" ht="12" customHeight="1" x14ac:dyDescent="0.25">
      <c r="A33" s="127" t="s">
        <v>352</v>
      </c>
      <c r="B33" s="130" t="s">
        <v>353</v>
      </c>
      <c r="C33" s="103" t="s">
        <v>13</v>
      </c>
      <c r="D33" s="104">
        <v>3</v>
      </c>
      <c r="E33" s="103"/>
      <c r="F33" s="115"/>
      <c r="G33" s="115">
        <f t="shared" si="0"/>
        <v>0</v>
      </c>
    </row>
    <row r="34" spans="1:7" ht="12" customHeight="1" x14ac:dyDescent="0.25">
      <c r="A34" s="127" t="s">
        <v>354</v>
      </c>
      <c r="B34" s="130" t="s">
        <v>74</v>
      </c>
      <c r="C34" s="103" t="s">
        <v>13</v>
      </c>
      <c r="D34" s="104">
        <v>1</v>
      </c>
      <c r="E34" s="103"/>
      <c r="F34" s="115"/>
      <c r="G34" s="115">
        <f t="shared" si="0"/>
        <v>0</v>
      </c>
    </row>
    <row r="35" spans="1:7" ht="12" customHeight="1" x14ac:dyDescent="0.25">
      <c r="A35" s="127" t="s">
        <v>355</v>
      </c>
      <c r="B35" s="130" t="s">
        <v>75</v>
      </c>
      <c r="C35" s="103" t="s">
        <v>13</v>
      </c>
      <c r="D35" s="104">
        <v>8</v>
      </c>
      <c r="E35" s="103"/>
      <c r="F35" s="115"/>
      <c r="G35" s="115">
        <f t="shared" si="0"/>
        <v>0</v>
      </c>
    </row>
    <row r="36" spans="1:7" ht="12" customHeight="1" x14ac:dyDescent="0.25">
      <c r="A36" s="127" t="s">
        <v>356</v>
      </c>
      <c r="B36" s="130" t="s">
        <v>76</v>
      </c>
      <c r="C36" s="103" t="s">
        <v>13</v>
      </c>
      <c r="D36" s="104">
        <v>8</v>
      </c>
      <c r="E36" s="103"/>
      <c r="F36" s="115"/>
      <c r="G36" s="115">
        <f t="shared" si="0"/>
        <v>0</v>
      </c>
    </row>
    <row r="37" spans="1:7" ht="12" customHeight="1" thickBot="1" x14ac:dyDescent="0.3">
      <c r="A37" s="127" t="s">
        <v>357</v>
      </c>
      <c r="B37" s="130" t="s">
        <v>358</v>
      </c>
      <c r="C37" s="103" t="s">
        <v>13</v>
      </c>
      <c r="D37" s="104">
        <v>4</v>
      </c>
      <c r="E37" s="103"/>
      <c r="F37" s="115"/>
      <c r="G37" s="115">
        <f t="shared" si="0"/>
        <v>0</v>
      </c>
    </row>
    <row r="38" spans="1:7" ht="12" customHeight="1" thickBot="1" x14ac:dyDescent="0.3">
      <c r="A38" s="127"/>
      <c r="B38" s="128" t="s">
        <v>54</v>
      </c>
      <c r="C38" s="103"/>
      <c r="D38" s="104"/>
      <c r="E38" s="103"/>
      <c r="F38" s="115"/>
      <c r="G38" s="116">
        <f>SUM(G28:G37)</f>
        <v>0</v>
      </c>
    </row>
    <row r="39" spans="1:7" ht="12" customHeight="1" x14ac:dyDescent="0.25">
      <c r="A39" s="126" t="s">
        <v>359</v>
      </c>
      <c r="B39" s="142" t="s">
        <v>77</v>
      </c>
      <c r="C39" s="103"/>
      <c r="D39" s="104"/>
      <c r="E39" s="103"/>
      <c r="F39" s="115"/>
      <c r="G39" s="115"/>
    </row>
    <row r="40" spans="1:7" ht="12" customHeight="1" x14ac:dyDescent="0.25">
      <c r="A40" s="127" t="s">
        <v>360</v>
      </c>
      <c r="B40" s="130" t="s">
        <v>78</v>
      </c>
      <c r="C40" s="103" t="s">
        <v>13</v>
      </c>
      <c r="D40" s="104">
        <v>11</v>
      </c>
      <c r="E40" s="103"/>
      <c r="F40" s="115"/>
      <c r="G40" s="115">
        <f t="shared" si="0"/>
        <v>0</v>
      </c>
    </row>
    <row r="41" spans="1:7" ht="12" customHeight="1" x14ac:dyDescent="0.25">
      <c r="A41" s="127" t="s">
        <v>361</v>
      </c>
      <c r="B41" s="130" t="s">
        <v>79</v>
      </c>
      <c r="C41" s="103" t="s">
        <v>13</v>
      </c>
      <c r="D41" s="104">
        <v>7</v>
      </c>
      <c r="E41" s="103"/>
      <c r="F41" s="115"/>
      <c r="G41" s="115">
        <f t="shared" si="0"/>
        <v>0</v>
      </c>
    </row>
    <row r="42" spans="1:7" ht="12" customHeight="1" thickBot="1" x14ac:dyDescent="0.3">
      <c r="A42" s="127" t="s">
        <v>362</v>
      </c>
      <c r="B42" s="130" t="s">
        <v>80</v>
      </c>
      <c r="C42" s="103" t="s">
        <v>13</v>
      </c>
      <c r="D42" s="104">
        <v>16</v>
      </c>
      <c r="E42" s="103"/>
      <c r="F42" s="115"/>
      <c r="G42" s="115">
        <f t="shared" si="0"/>
        <v>0</v>
      </c>
    </row>
    <row r="43" spans="1:7" ht="12" customHeight="1" thickBot="1" x14ac:dyDescent="0.3">
      <c r="A43" s="127"/>
      <c r="B43" s="128" t="s">
        <v>54</v>
      </c>
      <c r="C43" s="103"/>
      <c r="D43" s="104"/>
      <c r="E43" s="103"/>
      <c r="F43" s="115"/>
      <c r="G43" s="116">
        <f>SUM(G40:G42)</f>
        <v>0</v>
      </c>
    </row>
    <row r="44" spans="1:7" ht="12" customHeight="1" x14ac:dyDescent="0.25">
      <c r="A44" s="126" t="s">
        <v>363</v>
      </c>
      <c r="B44" s="142" t="s">
        <v>81</v>
      </c>
      <c r="C44" s="103"/>
      <c r="D44" s="104"/>
      <c r="E44" s="103"/>
      <c r="F44" s="115"/>
      <c r="G44" s="115"/>
    </row>
    <row r="45" spans="1:7" ht="12" customHeight="1" x14ac:dyDescent="0.25">
      <c r="A45" s="127" t="s">
        <v>364</v>
      </c>
      <c r="B45" s="130" t="s">
        <v>82</v>
      </c>
      <c r="C45" s="103" t="s">
        <v>13</v>
      </c>
      <c r="D45" s="104">
        <v>68</v>
      </c>
      <c r="E45" s="103"/>
      <c r="F45" s="115"/>
      <c r="G45" s="115">
        <f t="shared" si="0"/>
        <v>0</v>
      </c>
    </row>
    <row r="46" spans="1:7" ht="12" customHeight="1" x14ac:dyDescent="0.25">
      <c r="A46" s="127" t="s">
        <v>365</v>
      </c>
      <c r="B46" s="130" t="s">
        <v>83</v>
      </c>
      <c r="C46" s="103" t="s">
        <v>13</v>
      </c>
      <c r="D46" s="104">
        <v>16</v>
      </c>
      <c r="E46" s="103"/>
      <c r="F46" s="115"/>
      <c r="G46" s="115">
        <f t="shared" si="0"/>
        <v>0</v>
      </c>
    </row>
    <row r="47" spans="1:7" ht="12" customHeight="1" x14ac:dyDescent="0.25">
      <c r="A47" s="127" t="s">
        <v>366</v>
      </c>
      <c r="B47" s="130" t="s">
        <v>385</v>
      </c>
      <c r="C47" s="103" t="s">
        <v>13</v>
      </c>
      <c r="D47" s="104">
        <v>1</v>
      </c>
      <c r="E47" s="103"/>
      <c r="F47" s="115"/>
      <c r="G47" s="115">
        <f>F47*D47</f>
        <v>0</v>
      </c>
    </row>
    <row r="48" spans="1:7" ht="12" customHeight="1" x14ac:dyDescent="0.25">
      <c r="A48" s="127" t="s">
        <v>367</v>
      </c>
      <c r="B48" s="130" t="s">
        <v>84</v>
      </c>
      <c r="C48" s="103" t="s">
        <v>13</v>
      </c>
      <c r="D48" s="104">
        <v>17</v>
      </c>
      <c r="E48" s="103"/>
      <c r="F48" s="115"/>
      <c r="G48" s="115">
        <f t="shared" si="0"/>
        <v>0</v>
      </c>
    </row>
    <row r="49" spans="1:7" ht="12" customHeight="1" thickBot="1" x14ac:dyDescent="0.3">
      <c r="A49" s="127" t="s">
        <v>368</v>
      </c>
      <c r="B49" s="130" t="s">
        <v>85</v>
      </c>
      <c r="C49" s="103" t="s">
        <v>13</v>
      </c>
      <c r="D49" s="104">
        <v>3</v>
      </c>
      <c r="E49" s="103"/>
      <c r="F49" s="115"/>
      <c r="G49" s="115">
        <f t="shared" si="0"/>
        <v>0</v>
      </c>
    </row>
    <row r="50" spans="1:7" ht="12" customHeight="1" thickBot="1" x14ac:dyDescent="0.3">
      <c r="A50" s="127"/>
      <c r="B50" s="128" t="s">
        <v>54</v>
      </c>
      <c r="C50" s="103"/>
      <c r="D50" s="104"/>
      <c r="E50" s="103"/>
      <c r="F50" s="115"/>
      <c r="G50" s="116">
        <f>SUM(G45:G49)</f>
        <v>0</v>
      </c>
    </row>
    <row r="51" spans="1:7" ht="12" customHeight="1" x14ac:dyDescent="0.25">
      <c r="A51" s="126" t="s">
        <v>369</v>
      </c>
      <c r="B51" s="142" t="s">
        <v>86</v>
      </c>
      <c r="C51" s="103"/>
      <c r="D51" s="104"/>
      <c r="E51" s="103"/>
      <c r="F51" s="115"/>
      <c r="G51" s="115"/>
    </row>
    <row r="52" spans="1:7" ht="12" customHeight="1" x14ac:dyDescent="0.25">
      <c r="A52" s="127" t="s">
        <v>370</v>
      </c>
      <c r="B52" s="130" t="s">
        <v>87</v>
      </c>
      <c r="C52" s="103" t="s">
        <v>13</v>
      </c>
      <c r="D52" s="104">
        <v>1</v>
      </c>
      <c r="E52" s="103"/>
      <c r="F52" s="115"/>
      <c r="G52" s="115">
        <f t="shared" si="0"/>
        <v>0</v>
      </c>
    </row>
    <row r="53" spans="1:7" ht="12" customHeight="1" x14ac:dyDescent="0.25">
      <c r="A53" s="127" t="s">
        <v>371</v>
      </c>
      <c r="B53" s="130" t="s">
        <v>88</v>
      </c>
      <c r="C53" s="103" t="s">
        <v>13</v>
      </c>
      <c r="D53" s="104">
        <v>6</v>
      </c>
      <c r="E53" s="103"/>
      <c r="F53" s="115"/>
      <c r="G53" s="115">
        <f t="shared" si="0"/>
        <v>0</v>
      </c>
    </row>
    <row r="54" spans="1:7" ht="12" customHeight="1" x14ac:dyDescent="0.25">
      <c r="A54" s="127" t="s">
        <v>372</v>
      </c>
      <c r="B54" s="130" t="s">
        <v>89</v>
      </c>
      <c r="C54" s="103" t="s">
        <v>13</v>
      </c>
      <c r="D54" s="104">
        <v>2</v>
      </c>
      <c r="E54" s="103"/>
      <c r="F54" s="115"/>
      <c r="G54" s="115">
        <f t="shared" si="0"/>
        <v>0</v>
      </c>
    </row>
    <row r="55" spans="1:7" ht="12" customHeight="1" x14ac:dyDescent="0.25">
      <c r="A55" s="127" t="s">
        <v>373</v>
      </c>
      <c r="B55" s="130" t="s">
        <v>90</v>
      </c>
      <c r="C55" s="103" t="s">
        <v>13</v>
      </c>
      <c r="D55" s="104">
        <v>31</v>
      </c>
      <c r="E55" s="103"/>
      <c r="F55" s="115"/>
      <c r="G55" s="115">
        <f t="shared" si="0"/>
        <v>0</v>
      </c>
    </row>
    <row r="56" spans="1:7" ht="12" customHeight="1" thickBot="1" x14ac:dyDescent="0.3">
      <c r="A56" s="127" t="s">
        <v>374</v>
      </c>
      <c r="B56" s="130" t="s">
        <v>91</v>
      </c>
      <c r="C56" s="103" t="s">
        <v>23</v>
      </c>
      <c r="D56" s="104">
        <v>1</v>
      </c>
      <c r="E56" s="103"/>
      <c r="F56" s="115"/>
      <c r="G56" s="115">
        <f t="shared" si="0"/>
        <v>0</v>
      </c>
    </row>
    <row r="57" spans="1:7" ht="12" customHeight="1" thickBot="1" x14ac:dyDescent="0.3">
      <c r="A57" s="127"/>
      <c r="B57" s="128" t="s">
        <v>54</v>
      </c>
      <c r="C57" s="103"/>
      <c r="D57" s="104"/>
      <c r="E57" s="103"/>
      <c r="F57" s="115"/>
      <c r="G57" s="116">
        <f>SUM(G52:G56)</f>
        <v>0</v>
      </c>
    </row>
    <row r="58" spans="1:7" ht="12" customHeight="1" x14ac:dyDescent="0.25">
      <c r="A58" s="126" t="s">
        <v>375</v>
      </c>
      <c r="B58" s="142" t="s">
        <v>92</v>
      </c>
      <c r="C58" s="103"/>
      <c r="D58" s="104"/>
      <c r="E58" s="103"/>
      <c r="F58" s="115"/>
      <c r="G58" s="115"/>
    </row>
    <row r="59" spans="1:7" ht="12" customHeight="1" thickBot="1" x14ac:dyDescent="0.3">
      <c r="A59" s="127"/>
      <c r="B59" s="145" t="s">
        <v>311</v>
      </c>
      <c r="C59" s="103" t="s">
        <v>23</v>
      </c>
      <c r="D59" s="104">
        <v>1</v>
      </c>
      <c r="E59" s="103"/>
      <c r="F59" s="115"/>
      <c r="G59" s="115">
        <f t="shared" si="0"/>
        <v>0</v>
      </c>
    </row>
    <row r="60" spans="1:7" ht="12" customHeight="1" thickBot="1" x14ac:dyDescent="0.3">
      <c r="A60" s="127"/>
      <c r="B60" s="128" t="s">
        <v>54</v>
      </c>
      <c r="C60" s="103"/>
      <c r="D60" s="104"/>
      <c r="E60" s="103"/>
      <c r="F60" s="115"/>
      <c r="G60" s="116">
        <f>SUM(G59:G59)</f>
        <v>0</v>
      </c>
    </row>
    <row r="61" spans="1:7" ht="12" customHeight="1" x14ac:dyDescent="0.25">
      <c r="A61" s="126" t="s">
        <v>376</v>
      </c>
      <c r="B61" s="197" t="s">
        <v>93</v>
      </c>
      <c r="C61" s="103"/>
      <c r="D61" s="104"/>
      <c r="E61" s="103"/>
      <c r="F61" s="115"/>
      <c r="G61" s="115"/>
    </row>
    <row r="62" spans="1:7" ht="12" customHeight="1" x14ac:dyDescent="0.25">
      <c r="A62" s="127" t="s">
        <v>377</v>
      </c>
      <c r="B62" s="145" t="s">
        <v>94</v>
      </c>
      <c r="C62" s="103" t="s">
        <v>23</v>
      </c>
      <c r="D62" s="104">
        <v>1</v>
      </c>
      <c r="E62" s="103"/>
      <c r="F62" s="115"/>
      <c r="G62" s="115">
        <f>F62*D62</f>
        <v>0</v>
      </c>
    </row>
    <row r="63" spans="1:7" ht="12" customHeight="1" x14ac:dyDescent="0.25">
      <c r="A63" s="127" t="s">
        <v>378</v>
      </c>
      <c r="B63" s="145" t="s">
        <v>95</v>
      </c>
      <c r="C63" s="103" t="s">
        <v>13</v>
      </c>
      <c r="D63" s="104">
        <v>8</v>
      </c>
      <c r="E63" s="103"/>
      <c r="F63" s="115"/>
      <c r="G63" s="115">
        <f t="shared" si="0"/>
        <v>0</v>
      </c>
    </row>
    <row r="64" spans="1:7" ht="15" customHeight="1" x14ac:dyDescent="0.25">
      <c r="A64" s="127" t="s">
        <v>379</v>
      </c>
      <c r="B64" s="145" t="s">
        <v>96</v>
      </c>
      <c r="C64" s="103" t="s">
        <v>13</v>
      </c>
      <c r="D64" s="104">
        <v>6</v>
      </c>
      <c r="E64" s="103"/>
      <c r="F64" s="115"/>
      <c r="G64" s="115">
        <f t="shared" si="0"/>
        <v>0</v>
      </c>
    </row>
    <row r="65" spans="1:9" ht="12" customHeight="1" x14ac:dyDescent="0.25">
      <c r="A65" s="127" t="s">
        <v>380</v>
      </c>
      <c r="B65" s="145" t="s">
        <v>97</v>
      </c>
      <c r="C65" s="103" t="s">
        <v>13</v>
      </c>
      <c r="D65" s="104">
        <v>6</v>
      </c>
      <c r="E65" s="103"/>
      <c r="F65" s="115"/>
      <c r="G65" s="115">
        <f t="shared" si="0"/>
        <v>0</v>
      </c>
    </row>
    <row r="66" spans="1:9" ht="12" customHeight="1" x14ac:dyDescent="0.25">
      <c r="A66" s="127" t="s">
        <v>381</v>
      </c>
      <c r="B66" s="145" t="s">
        <v>98</v>
      </c>
      <c r="C66" s="103" t="s">
        <v>13</v>
      </c>
      <c r="D66" s="104">
        <v>3</v>
      </c>
      <c r="E66" s="103"/>
      <c r="F66" s="115"/>
      <c r="G66" s="115">
        <f t="shared" si="0"/>
        <v>0</v>
      </c>
    </row>
    <row r="67" spans="1:9" ht="12" customHeight="1" x14ac:dyDescent="0.25">
      <c r="A67" s="127" t="s">
        <v>382</v>
      </c>
      <c r="B67" s="145" t="s">
        <v>99</v>
      </c>
      <c r="C67" s="103" t="s">
        <v>13</v>
      </c>
      <c r="D67" s="104">
        <v>10</v>
      </c>
      <c r="E67" s="103"/>
      <c r="F67" s="115"/>
      <c r="G67" s="115">
        <f t="shared" si="0"/>
        <v>0</v>
      </c>
    </row>
    <row r="68" spans="1:9" ht="12" customHeight="1" thickBot="1" x14ac:dyDescent="0.3">
      <c r="A68" s="127" t="s">
        <v>383</v>
      </c>
      <c r="B68" s="145" t="s">
        <v>384</v>
      </c>
      <c r="C68" s="103" t="s">
        <v>13</v>
      </c>
      <c r="D68" s="104">
        <v>5</v>
      </c>
      <c r="E68" s="103"/>
      <c r="F68" s="115"/>
      <c r="G68" s="115">
        <f t="shared" si="0"/>
        <v>0</v>
      </c>
    </row>
    <row r="69" spans="1:9" ht="14.4" thickBot="1" x14ac:dyDescent="0.3">
      <c r="A69" s="127"/>
      <c r="B69" s="128" t="s">
        <v>54</v>
      </c>
      <c r="C69" s="103"/>
      <c r="D69" s="104"/>
      <c r="E69" s="103"/>
      <c r="F69" s="115"/>
      <c r="G69" s="116">
        <f>SUM(G62:G68)</f>
        <v>0</v>
      </c>
    </row>
    <row r="70" spans="1:9" ht="14.4" thickBot="1" x14ac:dyDescent="0.3">
      <c r="A70" s="127"/>
      <c r="B70" s="128"/>
      <c r="C70" s="103"/>
      <c r="D70" s="104"/>
      <c r="E70" s="103"/>
      <c r="F70" s="115"/>
      <c r="G70" s="115"/>
    </row>
    <row r="71" spans="1:9" ht="16.05" customHeight="1" thickBot="1" x14ac:dyDescent="0.3">
      <c r="A71" s="127"/>
      <c r="B71" s="128" t="s">
        <v>388</v>
      </c>
      <c r="C71" s="103"/>
      <c r="D71" s="104"/>
      <c r="E71" s="103"/>
      <c r="F71" s="115"/>
      <c r="G71" s="116"/>
      <c r="I71" s="57"/>
    </row>
    <row r="72" spans="1:9" ht="16.05" customHeight="1" thickBot="1" x14ac:dyDescent="0.3">
      <c r="A72" s="127"/>
      <c r="B72" s="128"/>
      <c r="C72" s="103"/>
      <c r="D72" s="104"/>
      <c r="E72" s="103"/>
      <c r="F72" s="115"/>
      <c r="G72" s="115"/>
      <c r="I72" s="57"/>
    </row>
    <row r="73" spans="1:9" ht="14.4" thickBot="1" x14ac:dyDescent="0.3">
      <c r="A73" s="127"/>
      <c r="B73" s="128" t="s">
        <v>307</v>
      </c>
      <c r="C73" s="103"/>
      <c r="D73" s="104"/>
      <c r="E73" s="103"/>
      <c r="F73" s="115"/>
      <c r="G73" s="116">
        <f>G16+G26+G38+G43+G50+G57+G60+G69</f>
        <v>0</v>
      </c>
    </row>
    <row r="74" spans="1:9" ht="14.4" thickBot="1" x14ac:dyDescent="0.3">
      <c r="A74" s="298"/>
      <c r="B74" s="299"/>
      <c r="C74" s="299"/>
      <c r="D74" s="299"/>
      <c r="E74" s="299"/>
      <c r="F74" s="299"/>
      <c r="G74" s="300"/>
    </row>
    <row r="75" spans="1:9" x14ac:dyDescent="0.25">
      <c r="A75" s="228"/>
      <c r="B75" s="229"/>
      <c r="C75" s="230" t="s">
        <v>396</v>
      </c>
      <c r="D75" s="230"/>
      <c r="E75" s="231"/>
      <c r="F75" s="232"/>
      <c r="G75" s="233">
        <f>G73</f>
        <v>0</v>
      </c>
    </row>
    <row r="76" spans="1:9" x14ac:dyDescent="0.25">
      <c r="A76" s="234"/>
      <c r="B76" s="235"/>
      <c r="C76" s="236" t="s">
        <v>20</v>
      </c>
      <c r="D76" s="237"/>
      <c r="E76" s="238"/>
      <c r="F76" s="239"/>
      <c r="G76" s="240">
        <f>G75*0.2</f>
        <v>0</v>
      </c>
    </row>
    <row r="77" spans="1:9" ht="14.4" thickBot="1" x14ac:dyDescent="0.3">
      <c r="A77" s="241"/>
      <c r="B77" s="242"/>
      <c r="C77" s="243" t="s">
        <v>398</v>
      </c>
      <c r="D77" s="243"/>
      <c r="E77" s="244"/>
      <c r="F77" s="245"/>
      <c r="G77" s="246">
        <f>G75+G76</f>
        <v>0</v>
      </c>
    </row>
    <row r="78" spans="1:9" ht="12.75" customHeight="1" x14ac:dyDescent="0.25">
      <c r="A78" s="90"/>
      <c r="B78" s="100"/>
      <c r="C78" s="101"/>
      <c r="D78" s="101"/>
      <c r="E78" s="98"/>
      <c r="F78" s="101"/>
      <c r="G78" s="102"/>
    </row>
    <row r="79" spans="1:9" ht="12.75" customHeight="1" x14ac:dyDescent="0.25">
      <c r="A79" s="90"/>
      <c r="B79" s="96"/>
      <c r="C79" s="101"/>
      <c r="D79" s="101"/>
      <c r="E79" s="98"/>
      <c r="F79" s="101"/>
      <c r="G79" s="102"/>
    </row>
    <row r="80" spans="1:9" ht="12.75" customHeight="1" x14ac:dyDescent="0.25">
      <c r="A80" s="90"/>
      <c r="B80" s="100"/>
      <c r="C80" s="101"/>
      <c r="D80" s="101"/>
      <c r="E80" s="98"/>
      <c r="F80" s="101"/>
      <c r="G80" s="102"/>
    </row>
    <row r="81" spans="1:7" ht="12.75" customHeight="1" x14ac:dyDescent="0.25">
      <c r="A81" s="91"/>
      <c r="B81" s="92"/>
      <c r="C81" s="93"/>
      <c r="D81" s="93"/>
      <c r="E81" s="94"/>
      <c r="F81" s="93"/>
      <c r="G81" s="95"/>
    </row>
    <row r="82" spans="1:7" x14ac:dyDescent="0.25">
      <c r="A82" s="89" t="s">
        <v>19</v>
      </c>
      <c r="B82" s="88"/>
      <c r="C82" s="87"/>
      <c r="D82" s="87"/>
      <c r="E82" s="87"/>
      <c r="F82" s="85"/>
      <c r="G82" s="86"/>
    </row>
    <row r="83" spans="1:7" x14ac:dyDescent="0.25">
      <c r="A83" s="90"/>
      <c r="G83" s="95"/>
    </row>
    <row r="84" spans="1:7" x14ac:dyDescent="0.25">
      <c r="A84" s="90"/>
      <c r="G84" s="95"/>
    </row>
  </sheetData>
  <sheetProtection selectLockedCells="1"/>
  <mergeCells count="3">
    <mergeCell ref="A7:A9"/>
    <mergeCell ref="A10:G10"/>
    <mergeCell ref="A74:G74"/>
  </mergeCells>
  <hyperlinks>
    <hyperlink ref="A14" location="_Toc80790583" display="_Toc80790583" xr:uid="{E3470E24-2ECF-A641-ACFD-FDBD8B563A2C}"/>
  </hyperlinks>
  <printOptions horizontalCentered="1"/>
  <pageMargins left="0" right="0" top="0.19685039370078741" bottom="0.19685039370078741" header="0" footer="0"/>
  <pageSetup paperSize="8" scale="93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CBBEF-F50B-2D48-A67B-B516C150F6C2}">
  <sheetPr codeName="Feuil9"/>
  <dimension ref="A1:I52"/>
  <sheetViews>
    <sheetView view="pageBreakPreview" zoomScale="70" zoomScaleNormal="75" zoomScaleSheetLayoutView="70" zoomScalePageLayoutView="33" workbookViewId="0">
      <selection activeCell="Q27" sqref="Q27"/>
    </sheetView>
  </sheetViews>
  <sheetFormatPr baseColWidth="10" defaultColWidth="10.77734375" defaultRowHeight="13.8" x14ac:dyDescent="0.25"/>
  <cols>
    <col min="1" max="1" width="10.44140625" style="57" customWidth="1"/>
    <col min="2" max="2" width="93" style="99" customWidth="1"/>
    <col min="3" max="3" width="11.5546875" style="57" customWidth="1"/>
    <col min="4" max="4" width="9.44140625" style="57" customWidth="1"/>
    <col min="5" max="5" width="9" style="66" customWidth="1"/>
    <col min="6" max="6" width="13.77734375" style="57" customWidth="1"/>
    <col min="7" max="7" width="15.21875" style="57" customWidth="1"/>
    <col min="8" max="8" width="10.77734375" style="57" customWidth="1"/>
    <col min="9" max="9" width="9.77734375" style="58" customWidth="1"/>
    <col min="10" max="10" width="17.77734375" style="57" customWidth="1"/>
    <col min="11" max="16384" width="10.77734375" style="57"/>
  </cols>
  <sheetData>
    <row r="1" spans="1:9" x14ac:dyDescent="0.25">
      <c r="A1" s="52"/>
      <c r="B1" s="53"/>
      <c r="C1" s="54"/>
      <c r="D1" s="54"/>
      <c r="E1" s="56"/>
      <c r="F1" s="55"/>
    </row>
    <row r="2" spans="1:9" ht="78" customHeight="1" x14ac:dyDescent="0.25">
      <c r="A2" s="59"/>
      <c r="B2" s="60"/>
      <c r="C2" s="61"/>
      <c r="D2" s="61"/>
      <c r="E2" s="61"/>
      <c r="F2" s="62"/>
      <c r="G2" s="63"/>
    </row>
    <row r="3" spans="1:9" ht="14.4" thickBot="1" x14ac:dyDescent="0.3">
      <c r="A3" s="59"/>
      <c r="B3" s="60"/>
      <c r="C3" s="64"/>
      <c r="D3" s="64"/>
      <c r="E3" s="65"/>
      <c r="G3" s="67"/>
    </row>
    <row r="4" spans="1:9" ht="34.950000000000003" customHeight="1" thickBot="1" x14ac:dyDescent="0.3">
      <c r="A4" s="280"/>
      <c r="B4" s="108" t="str">
        <f>info!B12</f>
        <v>Réaménagement d’espaces, à la réhabilitation et à l’aménagement
du laboratoire PESA du BEA, au Bourget</v>
      </c>
      <c r="C4" s="292" t="s">
        <v>273</v>
      </c>
      <c r="D4" s="293"/>
      <c r="E4" s="284"/>
      <c r="F4" s="285"/>
      <c r="G4" s="286"/>
    </row>
    <row r="5" spans="1:9" x14ac:dyDescent="0.25">
      <c r="A5" s="280"/>
      <c r="B5" s="282"/>
      <c r="C5" s="283"/>
      <c r="D5" s="283"/>
      <c r="E5" s="284"/>
      <c r="F5" s="285"/>
      <c r="G5" s="286"/>
    </row>
    <row r="6" spans="1:9" x14ac:dyDescent="0.25">
      <c r="A6" s="281"/>
      <c r="B6" s="287"/>
      <c r="C6" s="288"/>
      <c r="D6" s="288"/>
      <c r="E6" s="289"/>
      <c r="F6" s="290"/>
      <c r="G6" s="291"/>
    </row>
    <row r="7" spans="1:9" ht="13.2" customHeight="1" x14ac:dyDescent="0.25">
      <c r="A7" s="304" t="s">
        <v>184</v>
      </c>
      <c r="B7" s="76"/>
      <c r="C7" s="77"/>
      <c r="D7" s="109"/>
      <c r="E7" s="110"/>
      <c r="F7" s="78"/>
      <c r="G7" s="79"/>
    </row>
    <row r="8" spans="1:9" x14ac:dyDescent="0.25">
      <c r="A8" s="305"/>
      <c r="B8" s="80" t="s">
        <v>7</v>
      </c>
      <c r="C8" s="140" t="s">
        <v>8</v>
      </c>
      <c r="D8" s="111" t="s">
        <v>9</v>
      </c>
      <c r="E8" s="112" t="s">
        <v>9</v>
      </c>
      <c r="F8" s="81" t="s">
        <v>10</v>
      </c>
      <c r="G8" s="81" t="s">
        <v>18</v>
      </c>
    </row>
    <row r="9" spans="1:9" x14ac:dyDescent="0.25">
      <c r="A9" s="306"/>
      <c r="B9" s="82"/>
      <c r="C9" s="141"/>
      <c r="D9" s="113" t="s">
        <v>17</v>
      </c>
      <c r="E9" s="114" t="s">
        <v>21</v>
      </c>
      <c r="F9" s="83"/>
      <c r="G9" s="84"/>
    </row>
    <row r="10" spans="1:9" ht="16.05" customHeight="1" x14ac:dyDescent="0.25">
      <c r="A10" s="319" t="s">
        <v>330</v>
      </c>
      <c r="B10" s="320"/>
      <c r="C10" s="320"/>
      <c r="D10" s="320"/>
      <c r="E10" s="320"/>
      <c r="F10" s="320"/>
      <c r="G10" s="320"/>
      <c r="I10" s="57"/>
    </row>
    <row r="11" spans="1:9" ht="12" customHeight="1" x14ac:dyDescent="0.25">
      <c r="A11" s="126" t="s">
        <v>22</v>
      </c>
      <c r="B11" s="129" t="s">
        <v>125</v>
      </c>
      <c r="C11" s="103"/>
      <c r="D11" s="103"/>
      <c r="E11" s="103"/>
      <c r="F11" s="146"/>
      <c r="G11" s="198"/>
    </row>
    <row r="12" spans="1:9" ht="12" customHeight="1" x14ac:dyDescent="0.25">
      <c r="A12" s="127" t="s">
        <v>29</v>
      </c>
      <c r="B12" s="147" t="s">
        <v>100</v>
      </c>
      <c r="C12" s="103" t="s">
        <v>23</v>
      </c>
      <c r="D12" s="103">
        <v>1</v>
      </c>
      <c r="E12" s="103"/>
      <c r="F12" s="146"/>
      <c r="G12" s="146">
        <f>F12*D12</f>
        <v>0</v>
      </c>
    </row>
    <row r="13" spans="1:9" ht="12" customHeight="1" x14ac:dyDescent="0.25">
      <c r="A13" s="127" t="s">
        <v>126</v>
      </c>
      <c r="B13" s="147" t="s">
        <v>101</v>
      </c>
      <c r="C13" s="103" t="s">
        <v>23</v>
      </c>
      <c r="D13" s="103">
        <v>1</v>
      </c>
      <c r="E13" s="103"/>
      <c r="F13" s="146"/>
      <c r="G13" s="146">
        <f>F13*D13</f>
        <v>0</v>
      </c>
    </row>
    <row r="14" spans="1:9" ht="12" customHeight="1" thickBot="1" x14ac:dyDescent="0.3">
      <c r="A14" s="127" t="s">
        <v>127</v>
      </c>
      <c r="B14" s="147" t="s">
        <v>102</v>
      </c>
      <c r="C14" s="103" t="s">
        <v>23</v>
      </c>
      <c r="D14" s="103">
        <v>1</v>
      </c>
      <c r="E14" s="103"/>
      <c r="F14" s="146"/>
      <c r="G14" s="146">
        <f>F14*D14</f>
        <v>0</v>
      </c>
    </row>
    <row r="15" spans="1:9" ht="12" customHeight="1" thickBot="1" x14ac:dyDescent="0.3">
      <c r="A15" s="126"/>
      <c r="B15" s="128" t="s">
        <v>103</v>
      </c>
      <c r="C15" s="103"/>
      <c r="D15" s="103"/>
      <c r="E15" s="103"/>
      <c r="F15" s="149"/>
      <c r="G15" s="150">
        <f>SUM(G11:G14)</f>
        <v>0</v>
      </c>
    </row>
    <row r="16" spans="1:9" ht="12" customHeight="1" x14ac:dyDescent="0.25">
      <c r="A16" s="126" t="s">
        <v>128</v>
      </c>
      <c r="B16" s="142" t="s">
        <v>107</v>
      </c>
      <c r="C16" s="103"/>
      <c r="D16" s="103"/>
      <c r="E16" s="103"/>
      <c r="F16" s="146"/>
      <c r="G16" s="146"/>
    </row>
    <row r="17" spans="1:7" ht="12" customHeight="1" x14ac:dyDescent="0.25">
      <c r="A17" s="127"/>
      <c r="B17" s="142" t="s">
        <v>108</v>
      </c>
      <c r="C17" s="103"/>
      <c r="D17" s="104"/>
      <c r="E17" s="103"/>
      <c r="F17" s="146"/>
      <c r="G17" s="146"/>
    </row>
    <row r="18" spans="1:7" ht="12" customHeight="1" x14ac:dyDescent="0.25">
      <c r="A18" s="127" t="s">
        <v>129</v>
      </c>
      <c r="B18" s="151" t="s">
        <v>109</v>
      </c>
      <c r="C18" s="103" t="s">
        <v>31</v>
      </c>
      <c r="D18" s="104">
        <v>1</v>
      </c>
      <c r="E18" s="103"/>
      <c r="F18" s="146"/>
      <c r="G18" s="146">
        <f t="shared" ref="G18" si="0">F18*D18</f>
        <v>0</v>
      </c>
    </row>
    <row r="19" spans="1:7" ht="12" customHeight="1" x14ac:dyDescent="0.25">
      <c r="A19" s="127"/>
      <c r="B19" s="142" t="s">
        <v>110</v>
      </c>
      <c r="C19" s="103"/>
      <c r="D19" s="104"/>
      <c r="E19" s="103"/>
      <c r="F19" s="146"/>
      <c r="G19" s="146"/>
    </row>
    <row r="20" spans="1:7" ht="12" customHeight="1" x14ac:dyDescent="0.25">
      <c r="A20" s="127" t="s">
        <v>130</v>
      </c>
      <c r="B20" s="151" t="s">
        <v>111</v>
      </c>
      <c r="C20" s="103" t="s">
        <v>31</v>
      </c>
      <c r="D20" s="104">
        <v>1</v>
      </c>
      <c r="E20" s="103"/>
      <c r="F20" s="146"/>
      <c r="G20" s="146">
        <f t="shared" ref="G20:G21" si="1">F20*D20</f>
        <v>0</v>
      </c>
    </row>
    <row r="21" spans="1:7" ht="12" customHeight="1" x14ac:dyDescent="0.25">
      <c r="A21" s="127" t="s">
        <v>131</v>
      </c>
      <c r="B21" s="130" t="s">
        <v>112</v>
      </c>
      <c r="C21" s="103" t="s">
        <v>31</v>
      </c>
      <c r="D21" s="104">
        <v>1</v>
      </c>
      <c r="E21" s="103"/>
      <c r="F21" s="146"/>
      <c r="G21" s="146">
        <f t="shared" si="1"/>
        <v>0</v>
      </c>
    </row>
    <row r="22" spans="1:7" ht="12" customHeight="1" thickBot="1" x14ac:dyDescent="0.3">
      <c r="A22" s="127" t="s">
        <v>132</v>
      </c>
      <c r="B22" s="130" t="s">
        <v>113</v>
      </c>
      <c r="C22" s="103" t="s">
        <v>31</v>
      </c>
      <c r="D22" s="104">
        <v>1</v>
      </c>
      <c r="E22" s="103"/>
      <c r="F22" s="146"/>
      <c r="G22" s="146">
        <f>F22*D22</f>
        <v>0</v>
      </c>
    </row>
    <row r="23" spans="1:7" ht="12" customHeight="1" thickBot="1" x14ac:dyDescent="0.3">
      <c r="A23" s="127"/>
      <c r="B23" s="148" t="s">
        <v>103</v>
      </c>
      <c r="C23" s="103"/>
      <c r="D23" s="104"/>
      <c r="E23" s="103"/>
      <c r="F23" s="149"/>
      <c r="G23" s="150">
        <f>SUM(G18:G22)</f>
        <v>0</v>
      </c>
    </row>
    <row r="24" spans="1:7" ht="12" customHeight="1" x14ac:dyDescent="0.25">
      <c r="A24" s="126" t="s">
        <v>133</v>
      </c>
      <c r="B24" s="142" t="s">
        <v>114</v>
      </c>
      <c r="C24" s="103"/>
      <c r="D24" s="104"/>
      <c r="E24" s="103"/>
      <c r="F24" s="146"/>
      <c r="G24" s="146"/>
    </row>
    <row r="25" spans="1:7" ht="12" customHeight="1" x14ac:dyDescent="0.25">
      <c r="A25" s="127"/>
      <c r="B25" s="142" t="s">
        <v>115</v>
      </c>
      <c r="C25" s="103"/>
      <c r="D25" s="104"/>
      <c r="E25" s="103"/>
      <c r="F25" s="146"/>
      <c r="G25" s="146"/>
    </row>
    <row r="26" spans="1:7" ht="12" customHeight="1" x14ac:dyDescent="0.25">
      <c r="A26" s="127" t="s">
        <v>134</v>
      </c>
      <c r="B26" s="151" t="s">
        <v>116</v>
      </c>
      <c r="C26" s="103" t="s">
        <v>31</v>
      </c>
      <c r="D26" s="104">
        <v>1</v>
      </c>
      <c r="E26" s="103"/>
      <c r="F26" s="146"/>
      <c r="G26" s="146">
        <f t="shared" ref="G26:G28" si="2">F26*D26</f>
        <v>0</v>
      </c>
    </row>
    <row r="27" spans="1:7" ht="12" customHeight="1" x14ac:dyDescent="0.25">
      <c r="A27" s="127" t="s">
        <v>135</v>
      </c>
      <c r="B27" s="130" t="s">
        <v>117</v>
      </c>
      <c r="C27" s="103" t="s">
        <v>31</v>
      </c>
      <c r="D27" s="104">
        <v>1</v>
      </c>
      <c r="E27" s="103"/>
      <c r="F27" s="146"/>
      <c r="G27" s="146">
        <f t="shared" si="2"/>
        <v>0</v>
      </c>
    </row>
    <row r="28" spans="1:7" ht="12" customHeight="1" x14ac:dyDescent="0.25">
      <c r="A28" s="127" t="s">
        <v>136</v>
      </c>
      <c r="B28" s="130" t="s">
        <v>118</v>
      </c>
      <c r="C28" s="103" t="s">
        <v>31</v>
      </c>
      <c r="D28" s="104">
        <v>1</v>
      </c>
      <c r="E28" s="103"/>
      <c r="F28" s="146"/>
      <c r="G28" s="146">
        <f t="shared" si="2"/>
        <v>0</v>
      </c>
    </row>
    <row r="29" spans="1:7" ht="12" customHeight="1" x14ac:dyDescent="0.25">
      <c r="A29" s="127" t="s">
        <v>137</v>
      </c>
      <c r="B29" s="130" t="s">
        <v>119</v>
      </c>
      <c r="C29" s="103" t="s">
        <v>31</v>
      </c>
      <c r="D29" s="104">
        <v>1</v>
      </c>
      <c r="E29" s="103"/>
      <c r="F29" s="146"/>
      <c r="G29" s="146">
        <f>F29*D29</f>
        <v>0</v>
      </c>
    </row>
    <row r="30" spans="1:7" ht="12" customHeight="1" x14ac:dyDescent="0.25">
      <c r="A30" s="127" t="s">
        <v>138</v>
      </c>
      <c r="B30" s="130" t="s">
        <v>120</v>
      </c>
      <c r="C30" s="103" t="s">
        <v>31</v>
      </c>
      <c r="D30" s="104">
        <v>1</v>
      </c>
      <c r="E30" s="152"/>
      <c r="F30" s="149"/>
      <c r="G30" s="146">
        <f>F30*D30</f>
        <v>0</v>
      </c>
    </row>
    <row r="31" spans="1:7" ht="12" customHeight="1" x14ac:dyDescent="0.25">
      <c r="A31" s="127" t="s">
        <v>139</v>
      </c>
      <c r="B31" s="130" t="s">
        <v>121</v>
      </c>
      <c r="C31" s="103" t="s">
        <v>31</v>
      </c>
      <c r="D31" s="104">
        <v>1</v>
      </c>
      <c r="E31" s="103"/>
      <c r="F31" s="146"/>
      <c r="G31" s="146">
        <f>F31*D31</f>
        <v>0</v>
      </c>
    </row>
    <row r="32" spans="1:7" ht="12" customHeight="1" x14ac:dyDescent="0.25">
      <c r="A32" s="127"/>
      <c r="B32" s="142" t="s">
        <v>122</v>
      </c>
      <c r="C32" s="103"/>
      <c r="D32" s="104"/>
      <c r="E32" s="103"/>
      <c r="F32" s="146"/>
      <c r="G32" s="146"/>
    </row>
    <row r="33" spans="1:9" ht="12" customHeight="1" x14ac:dyDescent="0.25">
      <c r="A33" s="127" t="s">
        <v>140</v>
      </c>
      <c r="B33" s="130" t="s">
        <v>123</v>
      </c>
      <c r="C33" s="103" t="s">
        <v>31</v>
      </c>
      <c r="D33" s="104">
        <v>1</v>
      </c>
      <c r="E33" s="103"/>
      <c r="F33" s="146"/>
      <c r="G33" s="146">
        <f>F33*D33</f>
        <v>0</v>
      </c>
    </row>
    <row r="34" spans="1:9" ht="12" customHeight="1" x14ac:dyDescent="0.25">
      <c r="A34" s="127" t="s">
        <v>141</v>
      </c>
      <c r="B34" s="130" t="s">
        <v>124</v>
      </c>
      <c r="C34" s="103" t="s">
        <v>31</v>
      </c>
      <c r="D34" s="104">
        <v>1</v>
      </c>
      <c r="E34" s="103"/>
      <c r="F34" s="146"/>
      <c r="G34" s="146">
        <f>F34*D34</f>
        <v>0</v>
      </c>
    </row>
    <row r="35" spans="1:9" ht="12" customHeight="1" thickBot="1" x14ac:dyDescent="0.3">
      <c r="A35" s="127" t="s">
        <v>142</v>
      </c>
      <c r="B35" s="130" t="s">
        <v>121</v>
      </c>
      <c r="C35" s="103" t="s">
        <v>31</v>
      </c>
      <c r="D35" s="104">
        <v>1</v>
      </c>
      <c r="E35" s="103"/>
      <c r="F35" s="146"/>
      <c r="G35" s="146">
        <f>F35*D35</f>
        <v>0</v>
      </c>
    </row>
    <row r="36" spans="1:9" ht="12" customHeight="1" thickBot="1" x14ac:dyDescent="0.3">
      <c r="A36" s="127"/>
      <c r="B36" s="128" t="s">
        <v>103</v>
      </c>
      <c r="C36" s="103"/>
      <c r="D36" s="104"/>
      <c r="E36" s="103"/>
      <c r="F36" s="149"/>
      <c r="G36" s="150">
        <f>SUM(G26:G35)</f>
        <v>0</v>
      </c>
    </row>
    <row r="37" spans="1:9" ht="14.4" thickBot="1" x14ac:dyDescent="0.3">
      <c r="A37" s="127"/>
      <c r="B37" s="128"/>
      <c r="C37" s="103"/>
      <c r="D37" s="104"/>
      <c r="E37" s="103"/>
      <c r="F37" s="115"/>
      <c r="G37" s="146"/>
    </row>
    <row r="38" spans="1:9" ht="16.05" customHeight="1" thickBot="1" x14ac:dyDescent="0.3">
      <c r="A38" s="127"/>
      <c r="B38" s="128" t="s">
        <v>388</v>
      </c>
      <c r="C38" s="103"/>
      <c r="D38" s="104"/>
      <c r="E38" s="103"/>
      <c r="F38" s="115"/>
      <c r="G38" s="116"/>
      <c r="I38" s="57"/>
    </row>
    <row r="39" spans="1:9" ht="12" customHeight="1" thickBot="1" x14ac:dyDescent="0.3">
      <c r="A39" s="127"/>
      <c r="B39" s="128"/>
      <c r="C39" s="103"/>
      <c r="D39" s="104"/>
      <c r="E39" s="103"/>
      <c r="F39" s="115"/>
      <c r="G39" s="146"/>
    </row>
    <row r="40" spans="1:9" ht="12" customHeight="1" thickBot="1" x14ac:dyDescent="0.3">
      <c r="A40" s="127"/>
      <c r="B40" s="128" t="s">
        <v>308</v>
      </c>
      <c r="C40" s="103"/>
      <c r="D40" s="104"/>
      <c r="E40" s="103"/>
      <c r="F40" s="115"/>
      <c r="G40" s="116">
        <f>G15+G23+G36</f>
        <v>0</v>
      </c>
    </row>
    <row r="41" spans="1:9" ht="14.4" thickBot="1" x14ac:dyDescent="0.3">
      <c r="A41" s="298"/>
      <c r="B41" s="299"/>
      <c r="C41" s="299"/>
      <c r="D41" s="299"/>
      <c r="E41" s="299"/>
      <c r="F41" s="299"/>
      <c r="G41" s="300"/>
    </row>
    <row r="42" spans="1:9" x14ac:dyDescent="0.25">
      <c r="A42" s="247"/>
      <c r="B42" s="248"/>
      <c r="C42" s="249" t="s">
        <v>396</v>
      </c>
      <c r="D42" s="249"/>
      <c r="E42" s="250"/>
      <c r="F42" s="251"/>
      <c r="G42" s="252">
        <f>G40</f>
        <v>0</v>
      </c>
    </row>
    <row r="43" spans="1:9" x14ac:dyDescent="0.25">
      <c r="A43" s="253"/>
      <c r="B43" s="254"/>
      <c r="C43" s="255" t="s">
        <v>20</v>
      </c>
      <c r="D43" s="256"/>
      <c r="E43" s="257"/>
      <c r="F43" s="258"/>
      <c r="G43" s="259">
        <f>G42*0.2</f>
        <v>0</v>
      </c>
    </row>
    <row r="44" spans="1:9" ht="12.75" customHeight="1" thickBot="1" x14ac:dyDescent="0.3">
      <c r="A44" s="260"/>
      <c r="B44" s="261"/>
      <c r="C44" s="262" t="s">
        <v>398</v>
      </c>
      <c r="D44" s="262"/>
      <c r="E44" s="263"/>
      <c r="F44" s="264"/>
      <c r="G44" s="265">
        <f>G42+G43</f>
        <v>0</v>
      </c>
    </row>
    <row r="45" spans="1:9" ht="12.75" customHeight="1" x14ac:dyDescent="0.25">
      <c r="A45" s="90"/>
      <c r="B45" s="100"/>
      <c r="C45" s="101"/>
      <c r="D45" s="101"/>
      <c r="E45" s="98"/>
      <c r="F45" s="101"/>
      <c r="G45" s="102"/>
    </row>
    <row r="46" spans="1:9" ht="19.05" customHeight="1" x14ac:dyDescent="0.25">
      <c r="A46" s="91"/>
      <c r="B46" s="96"/>
      <c r="C46" s="101"/>
      <c r="D46" s="101"/>
      <c r="E46" s="98"/>
      <c r="F46" s="101"/>
      <c r="G46" s="102"/>
    </row>
    <row r="47" spans="1:9" ht="12.75" customHeight="1" x14ac:dyDescent="0.25">
      <c r="A47" s="90"/>
      <c r="B47" s="100"/>
      <c r="C47" s="101"/>
      <c r="D47" s="101"/>
      <c r="E47" s="98"/>
      <c r="F47" s="101"/>
      <c r="G47" s="102"/>
    </row>
    <row r="48" spans="1:9" ht="12.75" customHeight="1" x14ac:dyDescent="0.25">
      <c r="A48" s="91"/>
      <c r="B48" s="92"/>
      <c r="C48" s="93"/>
      <c r="D48" s="93"/>
      <c r="E48" s="94"/>
      <c r="F48" s="93"/>
      <c r="G48" s="95"/>
    </row>
    <row r="49" spans="1:7" ht="12.75" customHeight="1" x14ac:dyDescent="0.25">
      <c r="A49" s="91"/>
      <c r="B49" s="96"/>
      <c r="C49" s="93"/>
      <c r="D49" s="93"/>
      <c r="E49" s="97"/>
      <c r="F49" s="98"/>
      <c r="G49" s="95"/>
    </row>
    <row r="50" spans="1:7" ht="12.75" customHeight="1" x14ac:dyDescent="0.25">
      <c r="A50" s="90"/>
      <c r="G50" s="95"/>
    </row>
    <row r="51" spans="1:7" ht="12.75" customHeight="1" x14ac:dyDescent="0.25">
      <c r="A51" s="90"/>
      <c r="G51" s="95"/>
    </row>
    <row r="52" spans="1:7" x14ac:dyDescent="0.25">
      <c r="A52" s="89" t="s">
        <v>19</v>
      </c>
      <c r="B52" s="88"/>
      <c r="C52" s="87"/>
      <c r="D52" s="87"/>
      <c r="E52" s="87"/>
      <c r="F52" s="85"/>
      <c r="G52" s="86"/>
    </row>
  </sheetData>
  <sheetProtection selectLockedCells="1"/>
  <mergeCells count="3">
    <mergeCell ref="A7:A9"/>
    <mergeCell ref="A10:G10"/>
    <mergeCell ref="A41:G41"/>
  </mergeCells>
  <hyperlinks>
    <hyperlink ref="A11" location="_Toc487556234" display="_Toc487556234" xr:uid="{89A7EF3B-3ABA-8E4D-BF0E-B663DF39C6B4}"/>
    <hyperlink ref="B14" location="_Toc450306138" display="_Toc450306138" xr:uid="{B5F53763-CA3B-AC47-9A36-CD64931320F9}"/>
    <hyperlink ref="B12" location="_Toc450306136" display="_Toc450306136" xr:uid="{388CBD48-94D3-A746-941A-86F62DBC5948}"/>
    <hyperlink ref="B11" location="_Toc450306134" display="_Toc450306134" xr:uid="{771748EE-F260-3140-999D-026F01630396}"/>
    <hyperlink ref="B13" location="_Toc450306138" display="_Toc450306138" xr:uid="{F347355C-D567-F64C-BBE8-9EE677A574AB}"/>
    <hyperlink ref="A16" location="_Toc80790583" display="_Toc80790583" xr:uid="{DFD2DA32-0A05-AC49-BB86-C7006F9CCFBE}"/>
    <hyperlink ref="A24" location="_Toc80790583" display="_Toc80790583" xr:uid="{2C8D31C6-F897-0945-8938-4D74D0A3C778}"/>
  </hyperlinks>
  <printOptions horizontalCentered="1"/>
  <pageMargins left="0" right="0" top="0.19685039370078741" bottom="0.19685039370078741" header="0" footer="0"/>
  <pageSetup paperSize="8" scale="96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TEST</vt:lpstr>
      <vt:lpstr>info</vt:lpstr>
      <vt:lpstr>ensemble des macro lots</vt:lpstr>
      <vt:lpstr>LOT 1</vt:lpstr>
      <vt:lpstr>LOT 2</vt:lpstr>
      <vt:lpstr>LOT 3</vt:lpstr>
      <vt:lpstr>LOT 4</vt:lpstr>
      <vt:lpstr>TEST!Impression_des_titres</vt:lpstr>
      <vt:lpstr>'ensemble des macro lots'!Zone_d_impression</vt:lpstr>
      <vt:lpstr>'LOT 1'!Zone_d_impression</vt:lpstr>
      <vt:lpstr>'LOT 2'!Zone_d_impression</vt:lpstr>
      <vt:lpstr>'LOT 3'!Zone_d_impression</vt:lpstr>
      <vt:lpstr>'LOT 4'!Zone_d_impression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Nikoletta Savvidou</cp:lastModifiedBy>
  <cp:lastPrinted>2025-08-13T15:07:24Z</cp:lastPrinted>
  <dcterms:created xsi:type="dcterms:W3CDTF">2001-03-28T07:23:11Z</dcterms:created>
  <dcterms:modified xsi:type="dcterms:W3CDTF">2025-08-26T08:15:22Z</dcterms:modified>
</cp:coreProperties>
</file>